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Board July\Documents\"/>
    </mc:Choice>
  </mc:AlternateContent>
  <xr:revisionPtr revIDLastSave="0" documentId="13_ncr:1_{AD89F09E-5B5B-41A9-A0AA-AA072427AC8E}" xr6:coauthVersionLast="47" xr6:coauthVersionMax="47" xr10:uidLastSave="{00000000-0000-0000-0000-000000000000}"/>
  <bookViews>
    <workbookView xWindow="-110" yWindow="-110" windowWidth="19420" windowHeight="10420" activeTab="1" xr2:uid="{8DE8E8FC-3C9A-4BC7-B6D4-DB079B2F1614}"/>
  </bookViews>
  <sheets>
    <sheet name="1T2021" sheetId="2" r:id="rId1"/>
    <sheet name="2T202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" l="1"/>
  <c r="D19" i="3"/>
  <c r="D17" i="3"/>
  <c r="D16" i="3"/>
  <c r="H42" i="3"/>
  <c r="D40" i="3"/>
  <c r="H40" i="3" s="1"/>
  <c r="F40" i="3"/>
  <c r="H12" i="3"/>
  <c r="D21" i="3"/>
  <c r="D33" i="3"/>
  <c r="D39" i="3"/>
  <c r="H39" i="3" s="1"/>
  <c r="D34" i="3"/>
  <c r="D38" i="3"/>
  <c r="D28" i="3"/>
  <c r="D41" i="3" l="1"/>
  <c r="G45" i="3"/>
  <c r="C45" i="3"/>
  <c r="F39" i="3"/>
  <c r="H38" i="3"/>
  <c r="H37" i="3"/>
  <c r="H36" i="3"/>
  <c r="H35" i="3"/>
  <c r="F35" i="3"/>
  <c r="H34" i="3"/>
  <c r="F34" i="3"/>
  <c r="H33" i="3"/>
  <c r="G32" i="3"/>
  <c r="C32" i="3"/>
  <c r="D23" i="3"/>
  <c r="C23" i="3"/>
  <c r="D14" i="3"/>
  <c r="C14" i="3"/>
  <c r="D10" i="3"/>
  <c r="C10" i="3"/>
  <c r="J8" i="3"/>
  <c r="E8" i="3"/>
  <c r="E10" i="3" l="1"/>
  <c r="E14" i="3"/>
  <c r="D31" i="3"/>
  <c r="H32" i="3"/>
  <c r="H45" i="3"/>
  <c r="E23" i="3"/>
  <c r="C31" i="3"/>
  <c r="C49" i="2"/>
  <c r="C47" i="2"/>
  <c r="H35" i="2"/>
  <c r="F35" i="2"/>
  <c r="D14" i="2"/>
  <c r="D23" i="2"/>
  <c r="G44" i="2"/>
  <c r="D44" i="2"/>
  <c r="C44" i="2"/>
  <c r="F39" i="2"/>
  <c r="H38" i="2"/>
  <c r="H37" i="2"/>
  <c r="H36" i="2"/>
  <c r="H34" i="2"/>
  <c r="F34" i="2"/>
  <c r="H33" i="2"/>
  <c r="G32" i="2"/>
  <c r="D32" i="2"/>
  <c r="C32" i="2"/>
  <c r="C23" i="2"/>
  <c r="J14" i="2"/>
  <c r="C14" i="2"/>
  <c r="H12" i="2"/>
  <c r="D10" i="2"/>
  <c r="C10" i="2"/>
  <c r="J8" i="2"/>
  <c r="E8" i="2"/>
  <c r="D45" i="3" l="1"/>
  <c r="D46" i="3" s="1"/>
  <c r="D32" i="3"/>
  <c r="H8" i="3"/>
  <c r="H31" i="3" s="1"/>
  <c r="H46" i="3" s="1"/>
  <c r="E31" i="3"/>
  <c r="G8" i="3"/>
  <c r="G12" i="3"/>
  <c r="C46" i="3"/>
  <c r="D31" i="2"/>
  <c r="H32" i="2"/>
  <c r="H44" i="2"/>
  <c r="E10" i="2"/>
  <c r="C31" i="2"/>
  <c r="E14" i="2"/>
  <c r="E23" i="2"/>
  <c r="G31" i="3" l="1"/>
  <c r="G46" i="3" s="1"/>
  <c r="G8" i="2"/>
  <c r="G12" i="2"/>
  <c r="C45" i="2"/>
  <c r="G31" i="2" l="1"/>
  <c r="G45" i="2" s="1"/>
  <c r="D45" i="2"/>
  <c r="E31" i="2"/>
  <c r="H31" i="2"/>
  <c r="H45" i="2" s="1"/>
  <c r="D46" i="2" l="1"/>
</calcChain>
</file>

<file path=xl/sharedStrings.xml><?xml version="1.0" encoding="utf-8"?>
<sst xmlns="http://schemas.openxmlformats.org/spreadsheetml/2006/main" count="138" uniqueCount="61">
  <si>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</si>
  <si>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</si>
  <si>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</si>
  <si>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</si>
  <si>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</si>
  <si>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</si>
  <si>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</si>
  <si>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</si>
  <si>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</si>
  <si>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</si>
  <si>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</si>
  <si>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</si>
  <si>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</si>
  <si>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</si>
  <si>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</si>
  <si>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</si>
  <si>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</si>
  <si>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</si>
  <si>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</si>
  <si>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</si>
  <si>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</si>
  <si>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</si>
  <si>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</si>
  <si>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</si>
  <si>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</si>
  <si>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</si>
  <si>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</si>
  <si>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</si>
  <si>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</si>
  <si>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</si>
  <si>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</si>
  <si>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</si>
  <si>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</si>
  <si>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</si>
  <si>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</si>
  <si>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</si>
  <si>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</si>
  <si>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</si>
  <si>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</si>
  <si>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</si>
  <si>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</si>
  <si>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</si>
  <si>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</si>
  <si>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(1)</t>
  </si>
  <si>
    <t>Surplus</t>
  </si>
  <si>
    <t>Siteimprove</t>
  </si>
  <si>
    <t>Facebook</t>
  </si>
  <si>
    <t>CBM</t>
  </si>
  <si>
    <t>Accounts 31/03/2021</t>
  </si>
  <si>
    <t>Waicoop</t>
  </si>
  <si>
    <t>Previous years costs</t>
  </si>
  <si>
    <t>Other non eligible costs (1)</t>
  </si>
  <si>
    <t>Non eligible membershipfees</t>
  </si>
  <si>
    <t>Non eligible costs</t>
  </si>
  <si>
    <t>To be updated</t>
  </si>
  <si>
    <t>Microsoft</t>
  </si>
  <si>
    <t>UNSDR</t>
  </si>
  <si>
    <t>Other Income</t>
  </si>
  <si>
    <t>Other non eligible costs</t>
  </si>
  <si>
    <t>Accounts 30/06/2021</t>
  </si>
  <si>
    <t>DOC-BOARD-21-07-10 EDF Finances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</si>
</sst>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(* #,##0_);_(* \(#,##0\);_(* &quot;-&quot;??_);_(@_)"/>
    <numFmt numFmtId="166" formatCode="&quot;€&quot;#,##0"/>
    <numFmt numFmtId="167" formatCode="#,##0\ &quot;€&quot;"/>
    <numFmt numFmtId="168" formatCode="#,##0.00\ ;\-#,##0.00"/>
    <numFmt numFmtId="169" formatCode="#,##0.00\ ;\-#,##0.00\ "/>
    <numFmt numFmtId="170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22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166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7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7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7" fontId="2" fillId="0" borderId="22" xfId="0" applyNumberFormat="1" applyFont="1" applyBorder="1" applyAlignment="1">
      <alignment vertical="center"/>
    </xf>
    <xf numFmtId="167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8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9" fontId="11" fillId="0" borderId="0" xfId="5" applyNumberFormat="1" applyFont="1"/>
    <xf numFmtId="169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7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7" fontId="0" fillId="0" borderId="16" xfId="0" applyNumberFormat="1" applyBorder="1"/>
    <xf numFmtId="167" fontId="0" fillId="0" borderId="0" xfId="0" applyNumberFormat="1" applyBorder="1"/>
    <xf numFmtId="167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7" fontId="0" fillId="0" borderId="5" xfId="0" applyNumberFormat="1" applyBorder="1" applyAlignment="1">
      <alignment vertical="center" wrapText="1"/>
    </xf>
    <xf numFmtId="167" fontId="0" fillId="0" borderId="7" xfId="0" applyNumberFormat="1" applyBorder="1"/>
    <xf numFmtId="167" fontId="0" fillId="0" borderId="12" xfId="0" applyNumberFormat="1" applyBorder="1"/>
    <xf numFmtId="167" fontId="0" fillId="0" borderId="5" xfId="0" applyNumberFormat="1" applyBorder="1"/>
    <xf numFmtId="167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70" fontId="17" fillId="0" borderId="0" xfId="0" applyNumberFormat="1" applyFont="1"/>
    <xf numFmtId="170" fontId="8" fillId="0" borderId="0" xfId="0" applyNumberFormat="1" applyFont="1"/>
    <xf numFmtId="49" fontId="11" fillId="0" borderId="0" xfId="5" applyNumberFormat="1" applyFont="1" applyAlignment="1">
      <alignment horizontal="right"/>
    </xf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18" fillId="0" borderId="0" xfId="0" applyNumberFormat="1" applyFont="1" applyAlignment="1">
      <alignment horizontal="right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1084017</xdr:colOff>
      <xdr:row>4</xdr:row>
      <xdr:rowOff>135948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B0AACFA-E073-4DDB-BE21-22188594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1031587</xdr:colOff>
      <xdr:row>0</xdr:row>
      <xdr:rowOff>87168</xdr:rowOff>
    </xdr:from>
    <xdr:to>
      <xdr:col>1</xdr:col>
      <xdr:colOff>2108201</xdr:colOff>
      <xdr:row>5</xdr:row>
      <xdr:rowOff>67257</xdr:rowOff>
    </xdr:to>
    <xdr:pic>
      <xdr:nvPicPr>
        <xdr:cNvPr id="3" name="Picture 153" descr="logo funded by the european union">
          <a:extLst>
            <a:ext uri="{FF2B5EF4-FFF2-40B4-BE49-F238E27FC236}">
              <a16:creationId xmlns:a16="http://schemas.microsoft.com/office/drawing/2014/main" id="{27EE782D-C8E6-4AD6-A6AC-C5B7B4BA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737" y="87168"/>
          <a:ext cx="1076614" cy="951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4</xdr:row>
      <xdr:rowOff>163286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1133928</xdr:colOff>
      <xdr:row>0</xdr:row>
      <xdr:rowOff>18143</xdr:rowOff>
    </xdr:from>
    <xdr:to>
      <xdr:col>1</xdr:col>
      <xdr:colOff>2210542</xdr:colOff>
      <xdr:row>5</xdr:row>
      <xdr:rowOff>4005</xdr:rowOff>
    </xdr:to>
    <xdr:pic>
      <xdr:nvPicPr>
        <xdr:cNvPr id="3" name="Picture 153" descr="logo funded by the european union">
          <a:extLst>
            <a:ext uri="{FF2B5EF4-FFF2-40B4-BE49-F238E27FC236}">
              <a16:creationId xmlns:a16="http://schemas.microsoft.com/office/drawing/2014/main" id="{5982F759-ED3A-4D70-BC01-B0933FDAF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357" y="18143"/>
          <a:ext cx="1076614" cy="1065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sheetPr>
    <pageSetUpPr fitToPage="1"/>
  </sheetPr>
  <dimension ref="A2:O58"/>
  <sheetViews>
    <sheetView zoomScale="55" zoomScaleNormal="55" workbookViewId="0">
      <selection activeCell="H3" sqref="H3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2" spans="1:15" ht="18.5" x14ac:dyDescent="0.45">
      <c r="B2" s="114" t="s">
        <v>48</v>
      </c>
      <c r="C2" s="114"/>
      <c r="D2" s="114"/>
      <c r="E2" s="114"/>
      <c r="F2" s="114"/>
      <c r="G2" s="114"/>
      <c r="H2" s="114"/>
    </row>
    <row r="3" spans="1:15" ht="23.5" x14ac:dyDescent="0.55000000000000004">
      <c r="H3" s="121" t="s">
        <v>60</v>
      </c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15" t="s">
        <v>5</v>
      </c>
      <c r="B8" s="8" t="s">
        <v>6</v>
      </c>
      <c r="C8" s="9">
        <v>797459.02</v>
      </c>
      <c r="D8" s="10">
        <v>167518.42000000001</v>
      </c>
      <c r="E8" s="85">
        <f>+(D8/C8)</f>
        <v>0.21006523946522043</v>
      </c>
      <c r="F8" s="11" t="s">
        <v>7</v>
      </c>
      <c r="G8" s="12">
        <f>C31*0.8</f>
        <v>1212575.216</v>
      </c>
      <c r="H8" s="13">
        <v>848802.51</v>
      </c>
      <c r="I8" s="14"/>
      <c r="J8" s="15">
        <f>D8-379500.78</f>
        <v>-211982.36000000002</v>
      </c>
      <c r="K8" s="16"/>
      <c r="L8" s="16"/>
      <c r="M8" s="16"/>
      <c r="N8" s="16"/>
      <c r="O8" s="16"/>
    </row>
    <row r="9" spans="1:15" ht="15.5" x14ac:dyDescent="0.35">
      <c r="A9" s="116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16"/>
      <c r="B10" s="23" t="s">
        <v>9</v>
      </c>
      <c r="C10" s="24">
        <f>SUM(C11:C12)</f>
        <v>326910</v>
      </c>
      <c r="D10" s="25">
        <f>SUM(D11:D12)</f>
        <v>-387.36</v>
      </c>
      <c r="E10" s="85">
        <f t="shared" ref="E10" si="0">+(D10/C10)</f>
        <v>-1.1849132788840965E-3</v>
      </c>
      <c r="F10" s="26"/>
      <c r="G10" s="21"/>
      <c r="H10" s="27"/>
      <c r="I10" s="14"/>
      <c r="J10" s="22"/>
      <c r="K10" s="16"/>
      <c r="L10" s="16"/>
      <c r="M10" s="16"/>
      <c r="N10" s="16"/>
      <c r="O10" s="16"/>
    </row>
    <row r="11" spans="1:15" ht="15.5" x14ac:dyDescent="0.35">
      <c r="A11" s="116"/>
      <c r="B11" s="17" t="s">
        <v>10</v>
      </c>
      <c r="C11" s="18">
        <v>134200</v>
      </c>
      <c r="D11" s="19">
        <v>-387.36</v>
      </c>
      <c r="E11" s="87"/>
      <c r="F11" s="28"/>
      <c r="G11" s="27"/>
      <c r="H11" s="21"/>
      <c r="I11" s="16"/>
      <c r="J11" s="22"/>
      <c r="K11" s="16"/>
      <c r="L11" s="16"/>
      <c r="M11" s="16"/>
      <c r="N11" s="16"/>
      <c r="O11" s="16"/>
    </row>
    <row r="12" spans="1:15" ht="15.5" x14ac:dyDescent="0.35">
      <c r="A12" s="116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80121.38</v>
      </c>
      <c r="I12" s="16"/>
      <c r="J12" s="30"/>
      <c r="K12" s="31"/>
      <c r="L12" s="16"/>
      <c r="M12" s="16"/>
      <c r="N12" s="16"/>
      <c r="O12" s="16"/>
    </row>
    <row r="13" spans="1:15" ht="15.5" x14ac:dyDescent="0.35">
      <c r="A13" s="116"/>
      <c r="B13" s="17"/>
      <c r="C13" s="18"/>
      <c r="D13" s="19"/>
      <c r="E13" s="87"/>
      <c r="F13" s="17" t="s">
        <v>13</v>
      </c>
      <c r="G13" s="21"/>
      <c r="H13" s="21"/>
      <c r="I13" s="16"/>
      <c r="J13" s="16"/>
      <c r="K13" s="16"/>
      <c r="L13" s="16"/>
      <c r="M13" s="16"/>
      <c r="N13" s="16"/>
      <c r="O13" s="16"/>
    </row>
    <row r="14" spans="1:15" ht="15.5" x14ac:dyDescent="0.35">
      <c r="A14" s="116"/>
      <c r="B14" s="23" t="s">
        <v>14</v>
      </c>
      <c r="C14" s="32">
        <f>SUM(C15:C22)</f>
        <v>154600</v>
      </c>
      <c r="D14" s="33">
        <f>SUM(D15:D21)</f>
        <v>15474.730000000001</v>
      </c>
      <c r="E14" s="88">
        <f>+(D14/C14)</f>
        <v>0.10009527813712808</v>
      </c>
      <c r="F14" s="38" t="s">
        <v>17</v>
      </c>
      <c r="G14" s="35"/>
      <c r="H14" s="35"/>
      <c r="I14" s="14"/>
      <c r="J14" s="15">
        <f>D8-379500.78</f>
        <v>-211982.36000000002</v>
      </c>
      <c r="K14" s="16"/>
      <c r="L14" s="16"/>
      <c r="M14" s="16"/>
      <c r="N14" s="16"/>
      <c r="O14" s="16"/>
    </row>
    <row r="15" spans="1:15" ht="15.5" x14ac:dyDescent="0.35">
      <c r="A15" s="116"/>
      <c r="B15" s="17" t="s">
        <v>15</v>
      </c>
      <c r="C15" s="18">
        <v>40500</v>
      </c>
      <c r="D15" s="19">
        <v>706.25</v>
      </c>
      <c r="E15" s="87"/>
      <c r="F15" s="17" t="s">
        <v>21</v>
      </c>
      <c r="G15" s="21"/>
      <c r="H15" s="21">
        <v>3121.38</v>
      </c>
      <c r="I15" s="16"/>
      <c r="J15" s="16"/>
      <c r="K15" s="16"/>
      <c r="L15" s="16"/>
      <c r="M15" s="16"/>
      <c r="N15" s="16"/>
      <c r="O15" s="16"/>
    </row>
    <row r="16" spans="1:15" ht="15.5" x14ac:dyDescent="0.35">
      <c r="A16" s="116"/>
      <c r="B16" s="17" t="s">
        <v>16</v>
      </c>
      <c r="C16" s="37">
        <v>12000</v>
      </c>
      <c r="D16" s="19">
        <v>1247.4100000000001</v>
      </c>
      <c r="E16" s="87"/>
      <c r="F16" s="17" t="s">
        <v>19</v>
      </c>
      <c r="G16" s="39"/>
      <c r="H16" s="39">
        <v>77000</v>
      </c>
      <c r="I16" s="16"/>
      <c r="J16" s="16"/>
      <c r="K16" s="16"/>
      <c r="L16" s="16"/>
      <c r="M16" s="16"/>
      <c r="N16" s="16"/>
      <c r="O16" s="16"/>
    </row>
    <row r="17" spans="1:15" ht="15.5" x14ac:dyDescent="0.35">
      <c r="A17" s="116"/>
      <c r="B17" s="17" t="s">
        <v>18</v>
      </c>
      <c r="C17" s="18">
        <v>23000</v>
      </c>
      <c r="D17" s="40">
        <v>676.95</v>
      </c>
      <c r="E17" s="87"/>
      <c r="F17" s="17" t="s">
        <v>39</v>
      </c>
      <c r="G17" s="21"/>
      <c r="H17" s="21"/>
      <c r="I17" s="16"/>
      <c r="J17" s="16"/>
      <c r="K17" s="16"/>
      <c r="L17" s="16"/>
      <c r="M17" s="16"/>
      <c r="N17" s="16"/>
      <c r="O17" s="16"/>
    </row>
    <row r="18" spans="1:15" ht="15.5" x14ac:dyDescent="0.35">
      <c r="A18" s="116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16"/>
      <c r="B19" s="17" t="s">
        <v>22</v>
      </c>
      <c r="C19" s="18">
        <v>42600</v>
      </c>
      <c r="D19" s="19">
        <v>9684.1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16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/>
      <c r="I20" s="41"/>
      <c r="J20" s="41"/>
      <c r="K20" s="41"/>
      <c r="L20" s="41"/>
      <c r="M20" s="41"/>
      <c r="N20" s="41"/>
      <c r="O20" s="16"/>
    </row>
    <row r="21" spans="1:15" ht="15.5" x14ac:dyDescent="0.35">
      <c r="A21" s="116"/>
      <c r="B21" s="17" t="s">
        <v>24</v>
      </c>
      <c r="C21" s="18">
        <v>12500</v>
      </c>
      <c r="D21" s="83">
        <v>1441.82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16"/>
      <c r="B22" s="34"/>
      <c r="C22" s="42"/>
      <c r="D22" s="82"/>
      <c r="E22" s="87"/>
      <c r="F22" s="35"/>
      <c r="G22" s="35"/>
      <c r="H22" s="35"/>
      <c r="I22" s="41"/>
      <c r="J22" s="41"/>
      <c r="K22" s="41"/>
      <c r="L22" s="41"/>
      <c r="M22" s="41"/>
      <c r="N22" s="41"/>
      <c r="O22" s="16"/>
    </row>
    <row r="23" spans="1:15" ht="15.5" x14ac:dyDescent="0.35">
      <c r="A23" s="116"/>
      <c r="B23" s="44" t="s">
        <v>25</v>
      </c>
      <c r="C23" s="45">
        <f>SUM(C24:C29)</f>
        <v>236750</v>
      </c>
      <c r="D23" s="46">
        <f>SUM(D24:D30)</f>
        <v>48455.81</v>
      </c>
      <c r="E23" s="89">
        <f t="shared" ref="E23" si="1">+(D23/C23)</f>
        <v>0.20467079197465679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16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16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16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16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16"/>
      <c r="B28" s="34" t="s">
        <v>30</v>
      </c>
      <c r="C28" s="42">
        <v>22000</v>
      </c>
      <c r="D28" s="43">
        <v>12147.04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16"/>
      <c r="B29" s="34" t="s">
        <v>31</v>
      </c>
      <c r="C29" s="42">
        <v>145500</v>
      </c>
      <c r="D29" s="43">
        <v>36014.47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16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231061.6</v>
      </c>
      <c r="E31" s="91">
        <f>+(D31/C31)</f>
        <v>0.15244355777761501</v>
      </c>
      <c r="F31" s="47" t="s">
        <v>32</v>
      </c>
      <c r="G31" s="50">
        <f>G12+G8</f>
        <v>1515719.02</v>
      </c>
      <c r="H31" s="50">
        <f>H12+H8</f>
        <v>928923.89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15" t="s">
        <v>33</v>
      </c>
      <c r="B32" s="54" t="s">
        <v>34</v>
      </c>
      <c r="C32" s="75">
        <f>SUM(C33:C43)</f>
        <v>0</v>
      </c>
      <c r="D32" s="57">
        <f>SUM(D33:E43)</f>
        <v>71666.12000000001</v>
      </c>
      <c r="E32" s="92"/>
      <c r="F32" s="55" t="s">
        <v>35</v>
      </c>
      <c r="G32" s="56">
        <f>SUM(G33:G41)</f>
        <v>0</v>
      </c>
      <c r="H32" s="57">
        <f>SUM(H33:H41)</f>
        <v>67215.41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16"/>
      <c r="B33" s="58" t="s">
        <v>36</v>
      </c>
      <c r="C33" s="118" t="s">
        <v>54</v>
      </c>
      <c r="D33" s="19">
        <v>10794.25</v>
      </c>
      <c r="E33" s="93"/>
      <c r="F33" s="98" t="s">
        <v>36</v>
      </c>
      <c r="G33" s="118" t="s">
        <v>54</v>
      </c>
      <c r="H33" s="21">
        <f t="shared" ref="H33:H38" si="2">D33</f>
        <v>10794.25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16"/>
      <c r="B34" s="59" t="s">
        <v>37</v>
      </c>
      <c r="C34" s="119"/>
      <c r="D34" s="21">
        <v>21273.74</v>
      </c>
      <c r="E34" s="94"/>
      <c r="F34" s="36" t="str">
        <f>+B34</f>
        <v>I2I</v>
      </c>
      <c r="G34" s="119"/>
      <c r="H34" s="21">
        <f t="shared" si="2"/>
        <v>21273.74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16"/>
      <c r="B35" s="17" t="s">
        <v>49</v>
      </c>
      <c r="C35" s="119"/>
      <c r="D35" s="21">
        <v>15868.26</v>
      </c>
      <c r="E35" s="94"/>
      <c r="F35" s="36" t="str">
        <f>B35</f>
        <v>Waicoop</v>
      </c>
      <c r="G35" s="119"/>
      <c r="H35" s="21">
        <f t="shared" si="2"/>
        <v>15868.26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16"/>
      <c r="B36" s="36" t="s">
        <v>38</v>
      </c>
      <c r="C36" s="119"/>
      <c r="D36" s="21">
        <v>0</v>
      </c>
      <c r="E36" s="94"/>
      <c r="F36" s="36" t="s">
        <v>38</v>
      </c>
      <c r="G36" s="119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16"/>
      <c r="B37" s="17" t="s">
        <v>41</v>
      </c>
      <c r="C37" s="119"/>
      <c r="D37" s="21">
        <v>0</v>
      </c>
      <c r="E37" s="61"/>
      <c r="F37" s="17" t="s">
        <v>41</v>
      </c>
      <c r="G37" s="119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16"/>
      <c r="B38" s="17" t="s">
        <v>42</v>
      </c>
      <c r="C38" s="119"/>
      <c r="D38" s="21">
        <v>19279.16</v>
      </c>
      <c r="E38" s="61"/>
      <c r="F38" s="17" t="s">
        <v>42</v>
      </c>
      <c r="G38" s="119"/>
      <c r="H38" s="21">
        <f t="shared" si="2"/>
        <v>19279.16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16"/>
      <c r="B39" s="17" t="s">
        <v>39</v>
      </c>
      <c r="C39" s="119"/>
      <c r="D39" s="21">
        <v>1448.19</v>
      </c>
      <c r="E39" s="61"/>
      <c r="F39" s="99" t="str">
        <f>B39</f>
        <v>Wellspring</v>
      </c>
      <c r="G39" s="119"/>
      <c r="H39" s="21">
        <v>0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16"/>
      <c r="B40" s="17" t="s">
        <v>51</v>
      </c>
      <c r="C40" s="119"/>
      <c r="D40" s="21">
        <v>3002.52</v>
      </c>
      <c r="E40" s="61"/>
      <c r="F40" s="36" t="s">
        <v>19</v>
      </c>
      <c r="G40" s="119"/>
      <c r="H40" s="21">
        <v>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16"/>
      <c r="B41" s="17"/>
      <c r="C41" s="120"/>
      <c r="D41" s="35"/>
      <c r="E41" s="61"/>
      <c r="F41" s="100"/>
      <c r="G41" s="119"/>
      <c r="H41" s="35"/>
      <c r="I41" s="41"/>
      <c r="J41" s="41"/>
      <c r="K41" s="41"/>
      <c r="L41" s="41"/>
      <c r="M41" s="41"/>
      <c r="N41" s="41"/>
      <c r="O41" s="16"/>
    </row>
    <row r="42" spans="1:15" ht="15.5" x14ac:dyDescent="0.35">
      <c r="A42" s="116"/>
      <c r="B42" s="17"/>
      <c r="C42" s="60"/>
      <c r="D42" s="21"/>
      <c r="E42" s="94"/>
      <c r="F42" s="36"/>
      <c r="G42" s="120"/>
      <c r="H42" s="21"/>
      <c r="I42" s="41"/>
      <c r="J42" s="62"/>
      <c r="K42" s="41"/>
      <c r="L42" s="41"/>
      <c r="M42" s="41"/>
      <c r="N42" s="41"/>
      <c r="O42" s="16"/>
    </row>
    <row r="43" spans="1:15" ht="18" customHeight="1" thickBot="1" x14ac:dyDescent="0.4">
      <c r="A43" s="116"/>
      <c r="B43" s="63" t="s">
        <v>44</v>
      </c>
      <c r="C43" s="64"/>
      <c r="D43" s="77"/>
      <c r="E43" s="95"/>
      <c r="F43" s="101"/>
      <c r="G43" s="65"/>
      <c r="H43" s="65"/>
      <c r="I43" s="41"/>
      <c r="J43" s="62"/>
      <c r="K43" s="41"/>
      <c r="L43" s="41"/>
      <c r="M43" s="41"/>
      <c r="N43" s="41"/>
      <c r="O43" s="16"/>
    </row>
    <row r="44" spans="1:15" ht="24" customHeight="1" thickBot="1" x14ac:dyDescent="0.4">
      <c r="A44" s="117"/>
      <c r="B44" s="66" t="s">
        <v>32</v>
      </c>
      <c r="C44" s="76">
        <f>SUM(C33:C43)</f>
        <v>0</v>
      </c>
      <c r="D44" s="67">
        <f>SUM(D33:D43)</f>
        <v>71666.12000000001</v>
      </c>
      <c r="E44" s="96"/>
      <c r="F44" s="102" t="s">
        <v>32</v>
      </c>
      <c r="G44" s="67">
        <f>SUM(G33:G43)</f>
        <v>0</v>
      </c>
      <c r="H44" s="109">
        <f>SUM(H33:H42)</f>
        <v>67215.41</v>
      </c>
      <c r="I44" s="41"/>
      <c r="J44" s="41"/>
      <c r="K44" s="41"/>
      <c r="L44" s="41"/>
      <c r="M44" s="41"/>
      <c r="N44" s="41"/>
      <c r="O44" s="16"/>
    </row>
    <row r="45" spans="1:15" ht="24" customHeight="1" thickBot="1" x14ac:dyDescent="0.4">
      <c r="B45" s="68" t="s">
        <v>40</v>
      </c>
      <c r="C45" s="69">
        <f>C44+C31</f>
        <v>1515719.02</v>
      </c>
      <c r="D45" s="69">
        <f>D44+D31</f>
        <v>302727.72000000003</v>
      </c>
      <c r="E45" s="70"/>
      <c r="F45" s="71" t="s">
        <v>40</v>
      </c>
      <c r="G45" s="69">
        <f>G31+G44</f>
        <v>1515719.02</v>
      </c>
      <c r="H45" s="72">
        <f>H31+H44</f>
        <v>996139.3</v>
      </c>
      <c r="I45" s="41"/>
      <c r="J45" s="41"/>
      <c r="K45" s="41"/>
      <c r="L45" s="41"/>
      <c r="M45" s="41"/>
      <c r="N45" s="41"/>
      <c r="O45" s="16"/>
    </row>
    <row r="46" spans="1:15" ht="15.5" x14ac:dyDescent="0.35">
      <c r="D46" s="84">
        <f>D45-H45</f>
        <v>-693411.58000000007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A47" s="78" t="s">
        <v>43</v>
      </c>
      <c r="B47" s="106" t="s">
        <v>52</v>
      </c>
      <c r="C47" s="107">
        <f>2209+500</f>
        <v>2709</v>
      </c>
      <c r="E47" s="80"/>
      <c r="I47" s="41"/>
      <c r="J47" s="41"/>
      <c r="K47" s="41"/>
      <c r="L47" s="41"/>
      <c r="M47" s="41"/>
      <c r="N47" s="41"/>
      <c r="O47" s="16"/>
    </row>
    <row r="48" spans="1:15" ht="15.5" x14ac:dyDescent="0.35">
      <c r="B48" s="106" t="s">
        <v>53</v>
      </c>
      <c r="C48" s="107">
        <v>227.97</v>
      </c>
      <c r="E48" s="80"/>
      <c r="I48" s="16"/>
      <c r="J48" s="16"/>
      <c r="K48" s="16"/>
      <c r="L48" s="16"/>
      <c r="M48" s="16"/>
      <c r="N48" s="16"/>
      <c r="O48" s="16"/>
    </row>
    <row r="49" spans="2:15" ht="15.5" x14ac:dyDescent="0.35">
      <c r="B49" s="105" t="s">
        <v>50</v>
      </c>
      <c r="C49" s="107">
        <f>39.95+25.6</f>
        <v>65.550000000000011</v>
      </c>
      <c r="E49" s="80"/>
      <c r="I49" s="16"/>
      <c r="J49" s="16"/>
      <c r="K49" s="16"/>
      <c r="L49" s="16"/>
      <c r="M49" s="16"/>
      <c r="N49" s="16"/>
      <c r="O49" s="16"/>
    </row>
    <row r="50" spans="2:15" ht="15.5" x14ac:dyDescent="0.35">
      <c r="B50" s="79"/>
      <c r="C50" s="103"/>
      <c r="E50" s="80"/>
      <c r="I50" s="16"/>
      <c r="J50" s="16"/>
      <c r="K50" s="16"/>
      <c r="L50" s="16"/>
      <c r="M50" s="16"/>
      <c r="N50" s="16"/>
      <c r="O50" s="16"/>
    </row>
    <row r="51" spans="2:15" ht="15.5" x14ac:dyDescent="0.35">
      <c r="B51" s="73"/>
      <c r="C51" s="104"/>
      <c r="E51" s="81"/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74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</sheetData>
  <mergeCells count="5">
    <mergeCell ref="B2:H2"/>
    <mergeCell ref="A8:A30"/>
    <mergeCell ref="A32:A44"/>
    <mergeCell ref="G33:G42"/>
    <mergeCell ref="C33:C41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O59"/>
  <sheetViews>
    <sheetView tabSelected="1" zoomScale="70" zoomScaleNormal="70" workbookViewId="0">
      <selection activeCell="B3" sqref="B3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2" spans="1:15" ht="18.5" x14ac:dyDescent="0.45">
      <c r="B2" s="114" t="s">
        <v>59</v>
      </c>
      <c r="C2" s="114"/>
      <c r="D2" s="114"/>
      <c r="E2" s="114"/>
      <c r="F2" s="114"/>
      <c r="G2" s="114"/>
      <c r="H2" s="114"/>
    </row>
    <row r="3" spans="1:15" ht="23.5" x14ac:dyDescent="0.55000000000000004">
      <c r="H3" s="121" t="s">
        <v>60</v>
      </c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15" t="s">
        <v>5</v>
      </c>
      <c r="B8" s="8" t="s">
        <v>6</v>
      </c>
      <c r="C8" s="9">
        <v>797459.02</v>
      </c>
      <c r="D8" s="10">
        <v>335726.84</v>
      </c>
      <c r="E8" s="85">
        <f>+(D8/C8)</f>
        <v>0.42099572715347811</v>
      </c>
      <c r="F8" s="11" t="s">
        <v>7</v>
      </c>
      <c r="G8" s="12">
        <f>C31*0.8</f>
        <v>1212575.216</v>
      </c>
      <c r="H8" s="13">
        <f>D31</f>
        <v>467494.27</v>
      </c>
      <c r="I8" s="14"/>
      <c r="J8" s="15">
        <f>D8-379500.78</f>
        <v>-43773.94</v>
      </c>
      <c r="K8" s="16"/>
      <c r="L8" s="16"/>
      <c r="M8" s="16"/>
      <c r="N8" s="16"/>
      <c r="O8" s="16"/>
    </row>
    <row r="9" spans="1:15" ht="15.5" x14ac:dyDescent="0.35">
      <c r="A9" s="116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16"/>
      <c r="B10" s="23" t="s">
        <v>9</v>
      </c>
      <c r="C10" s="24">
        <f>SUM(C11:C12)</f>
        <v>326910</v>
      </c>
      <c r="D10" s="25">
        <f>SUM(D11:D12)</f>
        <v>0</v>
      </c>
      <c r="E10" s="85">
        <f t="shared" ref="E10" si="0">+(D10/C10)</f>
        <v>0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16"/>
      <c r="B11" s="17" t="s">
        <v>10</v>
      </c>
      <c r="C11" s="18">
        <v>134200</v>
      </c>
      <c r="D11" s="19"/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16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133411.47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16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16"/>
      <c r="B14" s="23" t="s">
        <v>14</v>
      </c>
      <c r="C14" s="32">
        <f>SUM(C15:C22)</f>
        <v>154600</v>
      </c>
      <c r="D14" s="33">
        <f>SUM(D15:D21)</f>
        <v>44130.439999999995</v>
      </c>
      <c r="E14" s="88">
        <f>+(D14/C14)</f>
        <v>0.28544915912031044</v>
      </c>
      <c r="F14" s="38" t="s">
        <v>17</v>
      </c>
      <c r="G14" s="35"/>
      <c r="H14" s="35">
        <v>6576.8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16"/>
      <c r="B15" s="17" t="s">
        <v>15</v>
      </c>
      <c r="C15" s="18">
        <v>40500</v>
      </c>
      <c r="D15" s="19">
        <v>706.25</v>
      </c>
      <c r="E15" s="87"/>
      <c r="F15" s="17" t="s">
        <v>21</v>
      </c>
      <c r="G15" s="21"/>
      <c r="H15" s="21">
        <v>10534.67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16"/>
      <c r="B16" s="17" t="s">
        <v>16</v>
      </c>
      <c r="C16" s="37">
        <v>12000</v>
      </c>
      <c r="D16" s="19">
        <f>1247.41+593.62+382</f>
        <v>2223.0300000000002</v>
      </c>
      <c r="E16" s="87"/>
      <c r="F16" s="17" t="s">
        <v>19</v>
      </c>
      <c r="G16" s="39"/>
      <c r="H16" s="39">
        <v>110300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16"/>
      <c r="B17" s="17" t="s">
        <v>18</v>
      </c>
      <c r="C17" s="18">
        <v>23000</v>
      </c>
      <c r="D17" s="40">
        <f>676.95+2109.23+1278</f>
        <v>4064.1800000000003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16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16"/>
      <c r="B19" s="17" t="s">
        <v>22</v>
      </c>
      <c r="C19" s="18">
        <v>42600</v>
      </c>
      <c r="D19" s="19">
        <f>9684.1+9308.86+5300</f>
        <v>24292.959999999999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16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16"/>
      <c r="B21" s="17" t="s">
        <v>24</v>
      </c>
      <c r="C21" s="18">
        <v>12500</v>
      </c>
      <c r="D21" s="83">
        <f>1441.82+3460+200+850+1524+3650</f>
        <v>11125.82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16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16"/>
      <c r="B23" s="44" t="s">
        <v>25</v>
      </c>
      <c r="C23" s="45">
        <f>SUM(C24:C29)</f>
        <v>236750</v>
      </c>
      <c r="D23" s="46">
        <f>SUM(D24:D30)</f>
        <v>87636.99</v>
      </c>
      <c r="E23" s="89">
        <f t="shared" ref="E23" si="1">+(D23/C23)</f>
        <v>0.37016680042238653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16"/>
      <c r="B24" s="34" t="s">
        <v>26</v>
      </c>
      <c r="C24" s="42">
        <v>15000</v>
      </c>
      <c r="D24" s="43">
        <v>7500</v>
      </c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16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16"/>
      <c r="B26" s="34" t="s">
        <v>28</v>
      </c>
      <c r="C26" s="42">
        <v>18000</v>
      </c>
      <c r="D26" s="43"/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16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16"/>
      <c r="B28" s="34" t="s">
        <v>30</v>
      </c>
      <c r="C28" s="42">
        <v>22000</v>
      </c>
      <c r="D28" s="43">
        <f>12147.04+917.23</f>
        <v>13064.27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16"/>
      <c r="B29" s="34" t="s">
        <v>31</v>
      </c>
      <c r="C29" s="42">
        <v>145500</v>
      </c>
      <c r="D29" s="43">
        <f>6893+6893+6893+36014.47+239.58+239.58+115+246.54+44.99+145+352+452.05+572.84+6893.67+726+352</f>
        <v>67072.72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16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467494.27</v>
      </c>
      <c r="E31" s="91">
        <f>+(D31/C31)</f>
        <v>0.30843069449639815</v>
      </c>
      <c r="F31" s="47" t="s">
        <v>32</v>
      </c>
      <c r="G31" s="50">
        <f>G12+G8</f>
        <v>1515719.02</v>
      </c>
      <c r="H31" s="50">
        <f>H12+H8</f>
        <v>600905.74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15" t="s">
        <v>33</v>
      </c>
      <c r="B32" s="54" t="s">
        <v>34</v>
      </c>
      <c r="C32" s="75">
        <f>SUM(C33:C44)</f>
        <v>0</v>
      </c>
      <c r="D32" s="57">
        <f>SUM(D33:E44)</f>
        <v>182374.67</v>
      </c>
      <c r="E32" s="92"/>
      <c r="F32" s="55" t="s">
        <v>35</v>
      </c>
      <c r="G32" s="56">
        <f>SUM(G33:G42)</f>
        <v>0</v>
      </c>
      <c r="H32" s="57">
        <f>SUM(H33:H42)</f>
        <v>193696.96000000002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16"/>
      <c r="B33" s="58" t="s">
        <v>36</v>
      </c>
      <c r="C33" s="118" t="s">
        <v>54</v>
      </c>
      <c r="D33" s="19">
        <f>10794.25+10073.94+352.88+3893.36+98.67</f>
        <v>25213.100000000002</v>
      </c>
      <c r="E33" s="93"/>
      <c r="F33" s="98" t="s">
        <v>36</v>
      </c>
      <c r="G33" s="118" t="s">
        <v>54</v>
      </c>
      <c r="H33" s="21">
        <f t="shared" ref="H33:H38" si="2">D33</f>
        <v>25213.100000000002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16"/>
      <c r="B34" s="59" t="s">
        <v>37</v>
      </c>
      <c r="C34" s="119"/>
      <c r="D34" s="21">
        <f>21273.74+22856.27+393.23+457.12</f>
        <v>44980.360000000008</v>
      </c>
      <c r="E34" s="94"/>
      <c r="F34" s="36" t="str">
        <f>+B34</f>
        <v>I2I</v>
      </c>
      <c r="G34" s="119"/>
      <c r="H34" s="21">
        <f t="shared" si="2"/>
        <v>44980.360000000008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16"/>
      <c r="B35" s="17" t="s">
        <v>49</v>
      </c>
      <c r="C35" s="119"/>
      <c r="D35" s="21">
        <v>34632</v>
      </c>
      <c r="E35" s="94"/>
      <c r="F35" s="36" t="str">
        <f>B35</f>
        <v>Waicoop</v>
      </c>
      <c r="G35" s="119"/>
      <c r="H35" s="21">
        <f t="shared" si="2"/>
        <v>34632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16"/>
      <c r="B36" s="36" t="s">
        <v>38</v>
      </c>
      <c r="C36" s="119"/>
      <c r="D36" s="21">
        <v>13350.56</v>
      </c>
      <c r="E36" s="94"/>
      <c r="F36" s="36" t="s">
        <v>38</v>
      </c>
      <c r="G36" s="119"/>
      <c r="H36" s="21">
        <f t="shared" si="2"/>
        <v>13350.56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16"/>
      <c r="B37" s="17" t="s">
        <v>41</v>
      </c>
      <c r="C37" s="119"/>
      <c r="D37" s="21">
        <v>12696</v>
      </c>
      <c r="E37" s="61"/>
      <c r="F37" s="17" t="s">
        <v>41</v>
      </c>
      <c r="G37" s="119"/>
      <c r="H37" s="21">
        <f t="shared" si="2"/>
        <v>12696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16"/>
      <c r="B38" s="17" t="s">
        <v>42</v>
      </c>
      <c r="C38" s="119"/>
      <c r="D38" s="21">
        <f>19279.16+167.71+21365.93</f>
        <v>40812.800000000003</v>
      </c>
      <c r="E38" s="61"/>
      <c r="F38" s="17" t="s">
        <v>42</v>
      </c>
      <c r="G38" s="119"/>
      <c r="H38" s="21">
        <f t="shared" si="2"/>
        <v>40812.800000000003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16"/>
      <c r="B39" s="17" t="s">
        <v>39</v>
      </c>
      <c r="C39" s="119"/>
      <c r="D39" s="21">
        <f>1448.19+1778.7</f>
        <v>3226.8900000000003</v>
      </c>
      <c r="E39" s="61"/>
      <c r="F39" s="36" t="str">
        <f>B39</f>
        <v>Wellspring</v>
      </c>
      <c r="G39" s="119"/>
      <c r="H39" s="21">
        <f>D39</f>
        <v>3226.8900000000003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16"/>
      <c r="B40" s="17" t="s">
        <v>56</v>
      </c>
      <c r="C40" s="119"/>
      <c r="D40" s="21">
        <f>363+480.98+2554.98+4064</f>
        <v>7462.96</v>
      </c>
      <c r="E40" s="61"/>
      <c r="F40" s="99" t="str">
        <f>B40</f>
        <v>UNSDR</v>
      </c>
      <c r="G40" s="119"/>
      <c r="H40" s="21">
        <f>D40</f>
        <v>7462.96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16"/>
      <c r="B41" s="17" t="s">
        <v>58</v>
      </c>
      <c r="C41" s="119"/>
      <c r="D41" s="21">
        <f>C48+C49+C50</f>
        <v>0</v>
      </c>
      <c r="E41" s="61"/>
      <c r="F41" s="36" t="s">
        <v>19</v>
      </c>
      <c r="G41" s="119"/>
      <c r="H41" s="21">
        <v>0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16"/>
      <c r="B42" s="17"/>
      <c r="C42" s="120"/>
      <c r="D42" s="35"/>
      <c r="E42" s="61"/>
      <c r="F42" s="100" t="s">
        <v>57</v>
      </c>
      <c r="G42" s="119"/>
      <c r="H42" s="35">
        <f>262.36+5323.18+4156.53+1580.22</f>
        <v>11322.289999999999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16"/>
      <c r="B43" s="17"/>
      <c r="C43" s="60"/>
      <c r="D43" s="21"/>
      <c r="E43" s="94"/>
      <c r="F43" s="36"/>
      <c r="G43" s="120"/>
      <c r="H43" s="21"/>
      <c r="I43" s="41"/>
      <c r="J43" s="62"/>
      <c r="K43" s="41"/>
      <c r="L43" s="41"/>
      <c r="M43" s="41"/>
      <c r="N43" s="41"/>
      <c r="O43" s="16"/>
    </row>
    <row r="44" spans="1:15" ht="18" customHeight="1" thickBot="1" x14ac:dyDescent="0.4">
      <c r="A44" s="116"/>
      <c r="B44" s="63" t="s">
        <v>44</v>
      </c>
      <c r="C44" s="64"/>
      <c r="D44" s="77"/>
      <c r="E44" s="95"/>
      <c r="F44" s="101"/>
      <c r="G44" s="65"/>
      <c r="H44" s="65"/>
      <c r="I44" s="41"/>
      <c r="J44" s="62"/>
      <c r="K44" s="41"/>
      <c r="L44" s="41"/>
      <c r="M44" s="41"/>
      <c r="N44" s="41"/>
      <c r="O44" s="16"/>
    </row>
    <row r="45" spans="1:15" ht="24" customHeight="1" thickBot="1" x14ac:dyDescent="0.4">
      <c r="A45" s="117"/>
      <c r="B45" s="66" t="s">
        <v>32</v>
      </c>
      <c r="C45" s="76">
        <f>SUM(C33:C44)</f>
        <v>0</v>
      </c>
      <c r="D45" s="67">
        <f>SUM(D33:D44)</f>
        <v>182374.67</v>
      </c>
      <c r="E45" s="96"/>
      <c r="F45" s="102" t="s">
        <v>32</v>
      </c>
      <c r="G45" s="67">
        <f>SUM(G33:G44)</f>
        <v>0</v>
      </c>
      <c r="H45" s="109">
        <f>SUM(H33:H43)</f>
        <v>193696.96000000002</v>
      </c>
      <c r="I45" s="41"/>
      <c r="J45" s="41"/>
      <c r="K45" s="41"/>
      <c r="L45" s="41"/>
      <c r="M45" s="41"/>
      <c r="N45" s="41"/>
      <c r="O45" s="16"/>
    </row>
    <row r="46" spans="1:15" ht="24" customHeight="1" thickBot="1" x14ac:dyDescent="0.4">
      <c r="B46" s="68" t="s">
        <v>40</v>
      </c>
      <c r="C46" s="69">
        <f>C45+C31</f>
        <v>1515719.02</v>
      </c>
      <c r="D46" s="69">
        <f>D45+D31</f>
        <v>649868.94000000006</v>
      </c>
      <c r="E46" s="70"/>
      <c r="F46" s="71" t="s">
        <v>40</v>
      </c>
      <c r="G46" s="69">
        <f>G31+G45</f>
        <v>1515719.02</v>
      </c>
      <c r="H46" s="72">
        <f>H31+H45</f>
        <v>794602.7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D47" s="84"/>
      <c r="I47" s="41"/>
      <c r="J47" s="41"/>
      <c r="K47" s="41"/>
      <c r="L47" s="41"/>
      <c r="M47" s="41"/>
      <c r="N47" s="41"/>
      <c r="O47" s="16"/>
    </row>
    <row r="48" spans="1:15" ht="15.5" x14ac:dyDescent="0.35">
      <c r="A48" s="78"/>
      <c r="B48" s="106"/>
      <c r="C48" s="107"/>
      <c r="E48" s="113"/>
      <c r="I48" s="41"/>
      <c r="J48" s="41"/>
      <c r="K48" s="41"/>
      <c r="L48" s="41"/>
      <c r="M48" s="41"/>
      <c r="N48" s="41"/>
      <c r="O48" s="16"/>
    </row>
    <row r="49" spans="2:15" ht="15.5" x14ac:dyDescent="0.35">
      <c r="B49" s="106"/>
      <c r="C49" s="107"/>
      <c r="E49" s="80"/>
      <c r="I49" s="16"/>
      <c r="J49" s="16"/>
      <c r="K49" s="16"/>
      <c r="L49" s="16"/>
      <c r="M49" s="16"/>
      <c r="N49" s="16"/>
      <c r="O49" s="16"/>
    </row>
    <row r="50" spans="2:15" ht="15.5" x14ac:dyDescent="0.35">
      <c r="B50" s="105"/>
      <c r="C50" s="107"/>
      <c r="E50" s="80"/>
      <c r="I50" s="16"/>
      <c r="J50" s="16"/>
      <c r="K50" s="16"/>
      <c r="L50" s="16"/>
      <c r="M50" s="16"/>
      <c r="N50" s="16"/>
      <c r="O50" s="16"/>
    </row>
    <row r="51" spans="2:15" ht="15.5" x14ac:dyDescent="0.35">
      <c r="B51" s="79"/>
      <c r="C51" s="103"/>
      <c r="E51" s="80"/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104"/>
      <c r="E52" s="81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  <row r="59" spans="2:15" ht="15.5" x14ac:dyDescent="0.35">
      <c r="B59" s="73"/>
      <c r="C59" s="74"/>
    </row>
  </sheetData>
  <mergeCells count="5">
    <mergeCell ref="B2:H2"/>
    <mergeCell ref="A8:A30"/>
    <mergeCell ref="A32:A45"/>
    <mergeCell ref="C33:C42"/>
    <mergeCell ref="G33:G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1T2021</vt:lpstr>
      <vt:lpstr>2T2021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2021-06-30T16:36:05Z</dcterms:modified>
</cp:coreProperties>
</file>