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C:\Users\raquel\Desktop\Board Paris\Board Sessions\Documents\"/>
    </mc:Choice>
  </mc:AlternateContent>
  <xr:revisionPtr revIDLastSave="0" documentId="13_ncr:1_{45B8CABD-ECE3-4E2B-A8C8-B7B22720ACEA}" xr6:coauthVersionLast="47" xr6:coauthVersionMax="47" xr10:uidLastSave="{00000000-0000-0000-0000-000000000000}"/>
  <bookViews>
    <workbookView xWindow="-110" yWindow="-110" windowWidth="19420" windowHeight="10420" xr2:uid="{8DE8E8FC-3C9A-4BC7-B6D4-DB079B2F1614}"/>
  </bookViews>
  <sheets>
    <sheet name="Draft final accounts 2021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3" i="5" l="1"/>
  <c r="H8" i="5"/>
  <c r="C31" i="5"/>
  <c r="C23" i="5"/>
  <c r="C14" i="5"/>
  <c r="C10" i="5"/>
  <c r="H44" i="5" l="1"/>
  <c r="H47" i="5" s="1"/>
  <c r="H14" i="5"/>
  <c r="H12" i="5" s="1"/>
  <c r="H40" i="5"/>
  <c r="F40" i="5"/>
  <c r="H39" i="5"/>
  <c r="F39" i="5"/>
  <c r="F38" i="5"/>
  <c r="F37" i="5"/>
  <c r="F36" i="5"/>
  <c r="G47" i="5"/>
  <c r="C47" i="5"/>
  <c r="H38" i="5"/>
  <c r="H37" i="5"/>
  <c r="H36" i="5"/>
  <c r="H35" i="5"/>
  <c r="F35" i="5"/>
  <c r="H34" i="5"/>
  <c r="F34" i="5"/>
  <c r="H33" i="5"/>
  <c r="G32" i="5"/>
  <c r="C32" i="5"/>
  <c r="D23" i="5"/>
  <c r="D10" i="5"/>
  <c r="J8" i="5"/>
  <c r="E8" i="5"/>
  <c r="D47" i="5" l="1"/>
  <c r="D32" i="5"/>
  <c r="C48" i="5"/>
  <c r="E10" i="5"/>
  <c r="E23" i="5"/>
  <c r="D14" i="5"/>
  <c r="E14" i="5" s="1"/>
  <c r="H32" i="5"/>
  <c r="G8" i="5"/>
  <c r="G12" i="5" l="1"/>
  <c r="D31" i="5"/>
  <c r="G31" i="5"/>
  <c r="G48" i="5" s="1"/>
  <c r="D48" i="5" l="1"/>
  <c r="I12" i="5"/>
  <c r="E31" i="5"/>
  <c r="I9" i="5" l="1"/>
  <c r="H31" i="5"/>
  <c r="H48" i="5" s="1"/>
</calcChain>
</file>

<file path=xl/sharedStrings.xml><?xml version="1.0" encoding="utf-8"?>
<sst xmlns="http://schemas.openxmlformats.org/spreadsheetml/2006/main" count="61" uniqueCount="54">
  <si>
    <t>EXPENDITURE</t>
  </si>
  <si>
    <t>Budget</t>
  </si>
  <si>
    <t>Actual</t>
  </si>
  <si>
    <t>Execution rate</t>
  </si>
  <si>
    <t>INCOME</t>
  </si>
  <si>
    <t>Eligible for EC Grant</t>
  </si>
  <si>
    <t>Heading 1 - Staff costs</t>
  </si>
  <si>
    <t xml:space="preserve"> Grant requested from the Commission</t>
  </si>
  <si>
    <t>In percentage of eligible costs  80%</t>
  </si>
  <si>
    <t xml:space="preserve">Heading 2 - Travel, accomodation &amp; subsistence </t>
  </si>
  <si>
    <t>Travel</t>
  </si>
  <si>
    <t>Subsistence allowances</t>
  </si>
  <si>
    <t>Co-financing</t>
  </si>
  <si>
    <t>Heading 3 - Costs of services</t>
  </si>
  <si>
    <t>Information dissemination</t>
  </si>
  <si>
    <t>Translations</t>
  </si>
  <si>
    <t>Donations</t>
  </si>
  <si>
    <t>Reproductions and publications</t>
  </si>
  <si>
    <t>Membership Fees</t>
  </si>
  <si>
    <t>Specific evaluation</t>
  </si>
  <si>
    <t>VDAB</t>
  </si>
  <si>
    <t>Interpretations</t>
  </si>
  <si>
    <t>External expertise</t>
  </si>
  <si>
    <t>Other services</t>
  </si>
  <si>
    <t>Heading 4 - Administration costs</t>
  </si>
  <si>
    <t>Depreciation for purchase of equipment</t>
  </si>
  <si>
    <t>Hire of rooms</t>
  </si>
  <si>
    <t>Hire of interpreting booths</t>
  </si>
  <si>
    <t>Audits</t>
  </si>
  <si>
    <t>Other admibnistrative costs</t>
  </si>
  <si>
    <t>TOTAL</t>
  </si>
  <si>
    <t>Non Eligible for EC Grant</t>
  </si>
  <si>
    <t xml:space="preserve">Other Revenue </t>
  </si>
  <si>
    <t>DARE</t>
  </si>
  <si>
    <t>I2I</t>
  </si>
  <si>
    <t>Wellspring</t>
  </si>
  <si>
    <t>GRAND TOTAL</t>
  </si>
  <si>
    <t>University for All - Erasmus</t>
  </si>
  <si>
    <t>VIVID</t>
  </si>
  <si>
    <t>Surplus</t>
  </si>
  <si>
    <t>Siteimprove</t>
  </si>
  <si>
    <t>Facebook</t>
  </si>
  <si>
    <t>Waicoop</t>
  </si>
  <si>
    <t>Microsoft</t>
  </si>
  <si>
    <t xml:space="preserve">Other Income </t>
  </si>
  <si>
    <t>Wellspring UNSR</t>
  </si>
  <si>
    <t>IDA UNSR</t>
  </si>
  <si>
    <t>Accounts 31/12/2021</t>
  </si>
  <si>
    <t>Non eligible costs (non eligible mbfee, attendance allowance, scholarship, other non eligible costs</t>
  </si>
  <si>
    <t>Membership Fees (portion of membership fees outside EC co-funding)</t>
  </si>
  <si>
    <t>FONCE</t>
  </si>
  <si>
    <t>External accounting services</t>
  </si>
  <si>
    <t>Costs outside EC grant</t>
  </si>
  <si>
    <t>DOC-BOARD-22-03-09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</si>
</sst>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_(* #,##0_);_(* \(#,##0\);_(* &quot;-&quot;??_);_(@_)"/>
    <numFmt numFmtId="166" formatCode="#,##0\ &quot;€&quot;"/>
    <numFmt numFmtId="167" formatCode="#,##0.00\ ;\-#,##0.00"/>
    <numFmt numFmtId="168" formatCode="&quot;€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</cellStyleXfs>
  <cellXfs count="131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left" vertical="center"/>
    </xf>
    <xf numFmtId="4" fontId="0" fillId="0" borderId="2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4" fillId="2" borderId="5" xfId="0" applyFont="1" applyFill="1" applyBorder="1"/>
    <xf numFmtId="4" fontId="4" fillId="2" borderId="6" xfId="0" applyNumberFormat="1" applyFont="1" applyFill="1" applyBorder="1"/>
    <xf numFmtId="4" fontId="4" fillId="2" borderId="7" xfId="0" applyNumberFormat="1" applyFont="1" applyFill="1" applyBorder="1" applyAlignment="1">
      <alignment horizontal="right"/>
    </xf>
    <xf numFmtId="0" fontId="2" fillId="2" borderId="8" xfId="0" applyFont="1" applyFill="1" applyBorder="1"/>
    <xf numFmtId="4" fontId="2" fillId="2" borderId="5" xfId="0" applyNumberFormat="1" applyFont="1" applyFill="1" applyBorder="1"/>
    <xf numFmtId="9" fontId="5" fillId="0" borderId="0" xfId="2" applyFont="1"/>
    <xf numFmtId="4" fontId="5" fillId="0" borderId="0" xfId="0" applyNumberFormat="1" applyFont="1"/>
    <xf numFmtId="0" fontId="5" fillId="0" borderId="0" xfId="0" applyFont="1"/>
    <xf numFmtId="0" fontId="0" fillId="0" borderId="8" xfId="0" applyBorder="1"/>
    <xf numFmtId="4" fontId="0" fillId="0" borderId="11" xfId="0" applyNumberFormat="1" applyBorder="1"/>
    <xf numFmtId="4" fontId="0" fillId="0" borderId="8" xfId="0" applyNumberFormat="1" applyBorder="1" applyAlignment="1">
      <alignment horizontal="right"/>
    </xf>
    <xf numFmtId="0" fontId="3" fillId="0" borderId="8" xfId="0" applyFont="1" applyBorder="1" applyAlignment="1">
      <alignment horizontal="center"/>
    </xf>
    <xf numFmtId="4" fontId="0" fillId="0" borderId="8" xfId="0" applyNumberFormat="1" applyBorder="1"/>
    <xf numFmtId="165" fontId="5" fillId="0" borderId="0" xfId="1" applyNumberFormat="1" applyFont="1"/>
    <xf numFmtId="0" fontId="4" fillId="2" borderId="8" xfId="0" applyFont="1" applyFill="1" applyBorder="1"/>
    <xf numFmtId="4" fontId="4" fillId="2" borderId="11" xfId="0" applyNumberFormat="1" applyFont="1" applyFill="1" applyBorder="1"/>
    <xf numFmtId="4" fontId="4" fillId="2" borderId="8" xfId="0" applyNumberFormat="1" applyFont="1" applyFill="1" applyBorder="1"/>
    <xf numFmtId="9" fontId="0" fillId="0" borderId="8" xfId="2" applyFont="1" applyBorder="1" applyAlignment="1">
      <alignment horizontal="center"/>
    </xf>
    <xf numFmtId="4" fontId="2" fillId="0" borderId="8" xfId="0" applyNumberFormat="1" applyFont="1" applyBorder="1"/>
    <xf numFmtId="0" fontId="2" fillId="0" borderId="8" xfId="0" applyFont="1" applyBorder="1"/>
    <xf numFmtId="4" fontId="2" fillId="2" borderId="8" xfId="0" applyNumberFormat="1" applyFont="1" applyFill="1" applyBorder="1"/>
    <xf numFmtId="0" fontId="6" fillId="0" borderId="0" xfId="0" applyFont="1"/>
    <xf numFmtId="4" fontId="2" fillId="2" borderId="11" xfId="0" applyNumberFormat="1" applyFont="1" applyFill="1" applyBorder="1"/>
    <xf numFmtId="4" fontId="7" fillId="3" borderId="7" xfId="0" applyNumberFormat="1" applyFont="1" applyFill="1" applyBorder="1" applyAlignment="1">
      <alignment horizontal="right"/>
    </xf>
    <xf numFmtId="0" fontId="0" fillId="0" borderId="12" xfId="0" applyBorder="1"/>
    <xf numFmtId="4" fontId="0" fillId="0" borderId="12" xfId="0" applyNumberFormat="1" applyBorder="1"/>
    <xf numFmtId="166" fontId="0" fillId="0" borderId="8" xfId="0" applyNumberFormat="1" applyBorder="1"/>
    <xf numFmtId="4" fontId="0" fillId="4" borderId="11" xfId="0" applyNumberFormat="1" applyFill="1" applyBorder="1"/>
    <xf numFmtId="0" fontId="0" fillId="0" borderId="5" xfId="0" applyBorder="1"/>
    <xf numFmtId="4" fontId="0" fillId="0" borderId="5" xfId="0" applyNumberFormat="1" applyBorder="1"/>
    <xf numFmtId="0" fontId="8" fillId="0" borderId="0" xfId="0" applyFont="1"/>
    <xf numFmtId="4" fontId="0" fillId="0" borderId="13" xfId="0" applyNumberFormat="1" applyBorder="1"/>
    <xf numFmtId="4" fontId="0" fillId="0" borderId="12" xfId="0" applyNumberFormat="1" applyBorder="1" applyAlignment="1">
      <alignment horizontal="right"/>
    </xf>
    <xf numFmtId="0" fontId="4" fillId="5" borderId="12" xfId="0" applyFont="1" applyFill="1" applyBorder="1"/>
    <xf numFmtId="4" fontId="4" fillId="5" borderId="13" xfId="0" applyNumberFormat="1" applyFont="1" applyFill="1" applyBorder="1"/>
    <xf numFmtId="4" fontId="4" fillId="5" borderId="12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4" fontId="2" fillId="5" borderId="2" xfId="0" applyNumberFormat="1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horizontal="right" vertical="center"/>
    </xf>
    <xf numFmtId="4" fontId="2" fillId="5" borderId="1" xfId="0" applyNumberFormat="1" applyFont="1" applyFill="1" applyBorder="1" applyAlignment="1">
      <alignment vertical="center"/>
    </xf>
    <xf numFmtId="9" fontId="8" fillId="0" borderId="0" xfId="2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2" borderId="1" xfId="0" applyFont="1" applyFill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4" fontId="2" fillId="2" borderId="9" xfId="0" applyNumberFormat="1" applyFont="1" applyFill="1" applyBorder="1" applyAlignment="1">
      <alignment vertical="center"/>
    </xf>
    <xf numFmtId="0" fontId="0" fillId="0" borderId="5" xfId="0" applyBorder="1" applyAlignment="1">
      <alignment horizontal="left"/>
    </xf>
    <xf numFmtId="0" fontId="0" fillId="0" borderId="8" xfId="0" applyBorder="1" applyAlignment="1">
      <alignment horizontal="left"/>
    </xf>
    <xf numFmtId="4" fontId="0" fillId="0" borderId="16" xfId="0" applyNumberFormat="1" applyBorder="1"/>
    <xf numFmtId="166" fontId="0" fillId="0" borderId="17" xfId="0" applyNumberFormat="1" applyBorder="1"/>
    <xf numFmtId="4" fontId="8" fillId="0" borderId="0" xfId="0" applyNumberFormat="1" applyFont="1"/>
    <xf numFmtId="0" fontId="9" fillId="0" borderId="5" xfId="0" applyFont="1" applyBorder="1" applyAlignment="1">
      <alignment vertical="center"/>
    </xf>
    <xf numFmtId="4" fontId="9" fillId="0" borderId="0" xfId="0" applyNumberFormat="1" applyFont="1" applyAlignment="1">
      <alignment vertical="center"/>
    </xf>
    <xf numFmtId="4" fontId="0" fillId="0" borderId="7" xfId="0" applyNumberFormat="1" applyBorder="1"/>
    <xf numFmtId="0" fontId="2" fillId="0" borderId="20" xfId="0" applyFont="1" applyBorder="1" applyAlignment="1">
      <alignment horizontal="right" vertical="center"/>
    </xf>
    <xf numFmtId="4" fontId="2" fillId="6" borderId="1" xfId="0" applyNumberFormat="1" applyFont="1" applyFill="1" applyBorder="1" applyAlignment="1">
      <alignment vertical="center"/>
    </xf>
    <xf numFmtId="0" fontId="10" fillId="0" borderId="14" xfId="0" applyFont="1" applyBorder="1" applyAlignment="1">
      <alignment horizontal="right" vertical="center"/>
    </xf>
    <xf numFmtId="4" fontId="6" fillId="7" borderId="21" xfId="0" applyNumberFormat="1" applyFont="1" applyFill="1" applyBorder="1" applyAlignment="1">
      <alignment vertical="center"/>
    </xf>
    <xf numFmtId="166" fontId="2" fillId="0" borderId="22" xfId="0" applyNumberFormat="1" applyFont="1" applyBorder="1" applyAlignment="1">
      <alignment vertical="center"/>
    </xf>
    <xf numFmtId="166" fontId="10" fillId="0" borderId="14" xfId="0" applyNumberFormat="1" applyFont="1" applyBorder="1" applyAlignment="1">
      <alignment horizontal="right" vertical="center"/>
    </xf>
    <xf numFmtId="4" fontId="6" fillId="7" borderId="1" xfId="0" applyNumberFormat="1" applyFont="1" applyFill="1" applyBorder="1" applyAlignment="1">
      <alignment vertical="center"/>
    </xf>
    <xf numFmtId="0" fontId="12" fillId="0" borderId="0" xfId="3" applyFont="1" applyAlignment="1">
      <alignment horizontal="right"/>
    </xf>
    <xf numFmtId="167" fontId="12" fillId="0" borderId="0" xfId="4" applyNumberFormat="1" applyFont="1"/>
    <xf numFmtId="4" fontId="2" fillId="2" borderId="23" xfId="0" applyNumberFormat="1" applyFont="1" applyFill="1" applyBorder="1" applyAlignment="1">
      <alignment vertical="center"/>
    </xf>
    <xf numFmtId="4" fontId="2" fillId="6" borderId="23" xfId="0" applyNumberFormat="1" applyFont="1" applyFill="1" applyBorder="1" applyAlignment="1">
      <alignment vertical="center"/>
    </xf>
    <xf numFmtId="4" fontId="9" fillId="0" borderId="5" xfId="0" applyNumberFormat="1" applyFont="1" applyBorder="1" applyAlignment="1">
      <alignment vertical="center"/>
    </xf>
    <xf numFmtId="4" fontId="13" fillId="0" borderId="12" xfId="0" applyNumberFormat="1" applyFont="1" applyBorder="1" applyAlignment="1">
      <alignment horizontal="right"/>
    </xf>
    <xf numFmtId="4" fontId="13" fillId="0" borderId="8" xfId="0" applyNumberFormat="1" applyFont="1" applyBorder="1" applyAlignment="1">
      <alignment horizontal="right"/>
    </xf>
    <xf numFmtId="4" fontId="14" fillId="0" borderId="0" xfId="0" applyNumberFormat="1" applyFont="1"/>
    <xf numFmtId="9" fontId="4" fillId="2" borderId="10" xfId="0" applyNumberFormat="1" applyFont="1" applyFill="1" applyBorder="1" applyAlignment="1">
      <alignment horizontal="center"/>
    </xf>
    <xf numFmtId="9" fontId="4" fillId="0" borderId="10" xfId="0" applyNumberFormat="1" applyFont="1" applyBorder="1" applyAlignment="1">
      <alignment horizontal="center"/>
    </xf>
    <xf numFmtId="9" fontId="2" fillId="0" borderId="15" xfId="0" applyNumberFormat="1" applyFont="1" applyBorder="1" applyAlignment="1">
      <alignment horizontal="center"/>
    </xf>
    <xf numFmtId="10" fontId="4" fillId="2" borderId="10" xfId="0" applyNumberFormat="1" applyFont="1" applyFill="1" applyBorder="1" applyAlignment="1">
      <alignment horizontal="center"/>
    </xf>
    <xf numFmtId="9" fontId="4" fillId="5" borderId="15" xfId="0" applyNumberFormat="1" applyFont="1" applyFill="1" applyBorder="1" applyAlignment="1">
      <alignment horizontal="center"/>
    </xf>
    <xf numFmtId="9" fontId="2" fillId="0" borderId="18" xfId="0" applyNumberFormat="1" applyFont="1" applyBorder="1" applyAlignment="1">
      <alignment horizontal="center"/>
    </xf>
    <xf numFmtId="10" fontId="4" fillId="2" borderId="3" xfId="0" applyNumberFormat="1" applyFont="1" applyFill="1" applyBorder="1" applyAlignment="1">
      <alignment horizontal="center" vertical="center"/>
    </xf>
    <xf numFmtId="166" fontId="2" fillId="2" borderId="23" xfId="0" applyNumberFormat="1" applyFont="1" applyFill="1" applyBorder="1" applyAlignment="1">
      <alignment vertical="center"/>
    </xf>
    <xf numFmtId="10" fontId="0" fillId="0" borderId="16" xfId="0" applyNumberFormat="1" applyBorder="1" applyAlignment="1">
      <alignment horizontal="center"/>
    </xf>
    <xf numFmtId="166" fontId="0" fillId="0" borderId="16" xfId="0" applyNumberFormat="1" applyBorder="1"/>
    <xf numFmtId="166" fontId="0" fillId="0" borderId="0" xfId="0" applyNumberFormat="1" applyBorder="1"/>
    <xf numFmtId="166" fontId="2" fillId="6" borderId="24" xfId="0" applyNumberFormat="1" applyFont="1" applyFill="1" applyBorder="1" applyAlignment="1">
      <alignment vertical="center"/>
    </xf>
    <xf numFmtId="0" fontId="4" fillId="2" borderId="7" xfId="0" applyFont="1" applyFill="1" applyBorder="1"/>
    <xf numFmtId="166" fontId="0" fillId="0" borderId="5" xfId="0" applyNumberFormat="1" applyBorder="1" applyAlignment="1">
      <alignment vertical="center" wrapText="1"/>
    </xf>
    <xf numFmtId="166" fontId="0" fillId="0" borderId="7" xfId="0" applyNumberFormat="1" applyBorder="1"/>
    <xf numFmtId="166" fontId="0" fillId="0" borderId="12" xfId="0" applyNumberFormat="1" applyBorder="1"/>
    <xf numFmtId="166" fontId="0" fillId="0" borderId="5" xfId="0" applyNumberFormat="1" applyBorder="1"/>
    <xf numFmtId="166" fontId="2" fillId="0" borderId="20" xfId="0" applyNumberFormat="1" applyFont="1" applyBorder="1" applyAlignment="1">
      <alignment horizontal="right" vertical="center"/>
    </xf>
    <xf numFmtId="4" fontId="12" fillId="0" borderId="0" xfId="4" applyNumberFormat="1" applyFont="1"/>
    <xf numFmtId="0" fontId="1" fillId="0" borderId="0" xfId="0" applyFont="1"/>
    <xf numFmtId="0" fontId="13" fillId="0" borderId="0" xfId="6" applyFont="1"/>
    <xf numFmtId="4" fontId="13" fillId="0" borderId="0" xfId="6" applyNumberFormat="1" applyFont="1"/>
    <xf numFmtId="4" fontId="8" fillId="0" borderId="0" xfId="0" applyNumberFormat="1" applyFont="1" applyAlignment="1">
      <alignment vertical="center"/>
    </xf>
    <xf numFmtId="4" fontId="2" fillId="6" borderId="9" xfId="0" applyNumberFormat="1" applyFont="1" applyFill="1" applyBorder="1" applyAlignment="1">
      <alignment vertical="center"/>
    </xf>
    <xf numFmtId="165" fontId="8" fillId="0" borderId="0" xfId="1" applyNumberFormat="1" applyFont="1"/>
    <xf numFmtId="168" fontId="16" fillId="0" borderId="0" xfId="0" applyNumberFormat="1" applyFont="1"/>
    <xf numFmtId="168" fontId="8" fillId="0" borderId="0" xfId="0" applyNumberFormat="1" applyFont="1"/>
    <xf numFmtId="4" fontId="13" fillId="0" borderId="0" xfId="0" applyNumberFormat="1" applyFont="1" applyAlignment="1">
      <alignment horizontal="right"/>
    </xf>
    <xf numFmtId="49" fontId="13" fillId="0" borderId="0" xfId="0" applyNumberFormat="1" applyFont="1"/>
    <xf numFmtId="0" fontId="0" fillId="0" borderId="7" xfId="0" applyBorder="1"/>
    <xf numFmtId="0" fontId="0" fillId="0" borderId="20" xfId="0" applyBorder="1"/>
    <xf numFmtId="4" fontId="0" fillId="0" borderId="23" xfId="0" applyNumberFormat="1" applyBorder="1" applyAlignment="1">
      <alignment horizontal="center" vertical="center"/>
    </xf>
    <xf numFmtId="4" fontId="2" fillId="2" borderId="22" xfId="0" applyNumberFormat="1" applyFont="1" applyFill="1" applyBorder="1"/>
    <xf numFmtId="4" fontId="2" fillId="0" borderId="16" xfId="0" applyNumberFormat="1" applyFont="1" applyBorder="1"/>
    <xf numFmtId="4" fontId="2" fillId="2" borderId="16" xfId="0" applyNumberFormat="1" applyFont="1" applyFill="1" applyBorder="1"/>
    <xf numFmtId="4" fontId="0" fillId="0" borderId="17" xfId="0" applyNumberFormat="1" applyBorder="1"/>
    <xf numFmtId="4" fontId="0" fillId="0" borderId="25" xfId="0" applyNumberFormat="1" applyBorder="1"/>
    <xf numFmtId="4" fontId="0" fillId="0" borderId="20" xfId="0" applyNumberFormat="1" applyBorder="1"/>
    <xf numFmtId="4" fontId="0" fillId="0" borderId="15" xfId="0" applyNumberFormat="1" applyBorder="1"/>
    <xf numFmtId="4" fontId="11" fillId="0" borderId="0" xfId="5" applyNumberFormat="1" applyFont="1" applyAlignment="1">
      <alignment horizontal="right"/>
    </xf>
    <xf numFmtId="4" fontId="11" fillId="0" borderId="0" xfId="5" applyNumberFormat="1" applyFont="1"/>
    <xf numFmtId="4" fontId="17" fillId="0" borderId="0" xfId="6" applyNumberFormat="1" applyFont="1"/>
    <xf numFmtId="0" fontId="0" fillId="0" borderId="8" xfId="0" applyBorder="1" applyAlignment="1">
      <alignment wrapText="1"/>
    </xf>
    <xf numFmtId="166" fontId="0" fillId="0" borderId="8" xfId="0" applyNumberFormat="1" applyBorder="1" applyAlignment="1">
      <alignment wrapText="1"/>
    </xf>
    <xf numFmtId="4" fontId="0" fillId="0" borderId="0" xfId="0" applyNumberFormat="1" applyBorder="1"/>
    <xf numFmtId="49" fontId="15" fillId="2" borderId="0" xfId="0" applyNumberFormat="1" applyFont="1" applyFill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3" fillId="0" borderId="10" xfId="0" applyFont="1" applyBorder="1" applyAlignment="1">
      <alignment horizontal="center" vertical="center" textRotation="90"/>
    </xf>
    <xf numFmtId="0" fontId="3" fillId="0" borderId="19" xfId="0" applyFont="1" applyBorder="1" applyAlignment="1">
      <alignment horizontal="center" vertical="center" textRotation="90"/>
    </xf>
    <xf numFmtId="4" fontId="0" fillId="0" borderId="9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4" fontId="18" fillId="0" borderId="0" xfId="0" applyNumberFormat="1" applyFont="1" applyAlignment="1">
      <alignment horizontal="right"/>
    </xf>
  </cellXfs>
  <cellStyles count="7">
    <cellStyle name="Comma" xfId="1" builtinId="3"/>
    <cellStyle name="Milliers_01-12 2019" xfId="4" xr:uid="{CDA90BA8-00DD-4F54-B05E-499F66134D08}"/>
    <cellStyle name="Milliers_30 09 2020" xfId="5" xr:uid="{26E155CA-D7DF-4C8D-92CD-399A58EC84DF}"/>
    <cellStyle name="Normal" xfId="0" builtinId="0"/>
    <cellStyle name="Normal_01-12 2019" xfId="3" xr:uid="{E07340A2-4A96-4719-B6D6-346D6CBDFCB9}"/>
    <cellStyle name="Normal_30 09 2020" xfId="6" xr:uid="{0435C073-C8DB-4948-95C7-030A82652966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37192</xdr:colOff>
      <xdr:row>0</xdr:row>
      <xdr:rowOff>154213</xdr:rowOff>
    </xdr:from>
    <xdr:to>
      <xdr:col>2</xdr:col>
      <xdr:colOff>358476</xdr:colOff>
      <xdr:row>3</xdr:row>
      <xdr:rowOff>124278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CC396C6-C550-4E1A-A063-6098FD4B1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976" b="26456"/>
        <a:stretch>
          <a:fillRect/>
        </a:stretch>
      </xdr:blipFill>
      <xdr:spPr bwMode="auto">
        <a:xfrm>
          <a:off x="472621" y="154213"/>
          <a:ext cx="3713998" cy="568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0C908-8340-414B-9477-9DFC0729C27B}">
  <dimension ref="A1:O63"/>
  <sheetViews>
    <sheetView tabSelected="1" zoomScale="70" zoomScaleNormal="70" workbookViewId="0">
      <selection activeCell="J9" sqref="J9"/>
    </sheetView>
  </sheetViews>
  <sheetFormatPr defaultColWidth="12.54296875" defaultRowHeight="14.5" x14ac:dyDescent="0.35"/>
  <cols>
    <col min="1" max="1" width="6.26953125" customWidth="1"/>
    <col min="2" max="2" width="48.54296875" customWidth="1"/>
    <col min="3" max="3" width="15.453125" style="1" customWidth="1"/>
    <col min="4" max="4" width="15.1796875" style="1" customWidth="1"/>
    <col min="5" max="5" width="15.1796875" customWidth="1"/>
    <col min="6" max="6" width="49.1796875" customWidth="1"/>
    <col min="7" max="8" width="15.26953125" style="1" customWidth="1"/>
    <col min="10" max="10" width="15" bestFit="1" customWidth="1"/>
    <col min="13" max="13" width="4.81640625" customWidth="1"/>
    <col min="14" max="14" width="15" bestFit="1" customWidth="1"/>
  </cols>
  <sheetData>
    <row r="1" spans="1:15" ht="21" x14ac:dyDescent="0.5">
      <c r="H1" s="130" t="s">
        <v>53</v>
      </c>
    </row>
    <row r="2" spans="1:15" ht="18.5" x14ac:dyDescent="0.45">
      <c r="B2" s="123" t="s">
        <v>47</v>
      </c>
      <c r="C2" s="123"/>
      <c r="D2" s="123"/>
      <c r="E2" s="123"/>
      <c r="F2" s="123"/>
      <c r="G2" s="123"/>
      <c r="H2" s="123"/>
    </row>
    <row r="6" spans="1:15" ht="7.5" customHeight="1" thickBot="1" x14ac:dyDescent="0.4"/>
    <row r="7" spans="1:15" s="2" customFormat="1" ht="21" customHeight="1" thickBot="1" x14ac:dyDescent="0.4">
      <c r="B7" s="3" t="s">
        <v>0</v>
      </c>
      <c r="C7" s="4" t="s">
        <v>1</v>
      </c>
      <c r="D7" s="5" t="s">
        <v>2</v>
      </c>
      <c r="E7" s="6" t="s">
        <v>3</v>
      </c>
      <c r="F7" s="3" t="s">
        <v>4</v>
      </c>
      <c r="G7" s="109" t="s">
        <v>1</v>
      </c>
      <c r="H7" s="7" t="s">
        <v>2</v>
      </c>
    </row>
    <row r="8" spans="1:15" ht="15.5" x14ac:dyDescent="0.35">
      <c r="A8" s="124" t="s">
        <v>5</v>
      </c>
      <c r="B8" s="8" t="s">
        <v>6</v>
      </c>
      <c r="C8" s="9">
        <v>797459.02</v>
      </c>
      <c r="D8" s="10">
        <v>761781.3</v>
      </c>
      <c r="E8" s="78">
        <f>+(D8/C8)</f>
        <v>0.9552607480695372</v>
      </c>
      <c r="F8" s="11" t="s">
        <v>7</v>
      </c>
      <c r="G8" s="110">
        <f>C31*0.8</f>
        <v>1212575.216</v>
      </c>
      <c r="H8" s="12">
        <f>D31*0.8</f>
        <v>908939.33600000001</v>
      </c>
      <c r="I8" s="13"/>
      <c r="J8" s="14">
        <f>D8-379500.78</f>
        <v>382280.52</v>
      </c>
      <c r="K8" s="15"/>
      <c r="L8" s="15"/>
      <c r="M8" s="15"/>
      <c r="N8" s="15"/>
      <c r="O8" s="15"/>
    </row>
    <row r="9" spans="1:15" ht="15.5" x14ac:dyDescent="0.35">
      <c r="A9" s="125"/>
      <c r="B9" s="16"/>
      <c r="C9" s="17"/>
      <c r="D9" s="18"/>
      <c r="E9" s="79"/>
      <c r="F9" s="19" t="s">
        <v>8</v>
      </c>
      <c r="G9" s="57"/>
      <c r="H9" s="20"/>
      <c r="I9" s="15">
        <f>H8*0.2</f>
        <v>181787.86720000001</v>
      </c>
      <c r="J9" s="21"/>
      <c r="K9" s="15"/>
      <c r="L9" s="15"/>
      <c r="M9" s="15"/>
      <c r="N9" s="15"/>
      <c r="O9" s="15"/>
    </row>
    <row r="10" spans="1:15" ht="15.5" x14ac:dyDescent="0.35">
      <c r="A10" s="125"/>
      <c r="B10" s="22" t="s">
        <v>9</v>
      </c>
      <c r="C10" s="23">
        <f>SUM(C11:C12)</f>
        <v>326910</v>
      </c>
      <c r="D10" s="24">
        <f>SUM(D11:D12)</f>
        <v>6070.08</v>
      </c>
      <c r="E10" s="78">
        <f t="shared" ref="E10" si="0">+(D10/C10)</f>
        <v>1.8568046251261815E-2</v>
      </c>
      <c r="F10" s="25"/>
      <c r="G10" s="57"/>
      <c r="H10" s="26"/>
      <c r="I10" s="13"/>
      <c r="J10" s="102"/>
      <c r="K10" s="15"/>
      <c r="L10" s="15"/>
      <c r="M10" s="15"/>
      <c r="N10" s="15"/>
      <c r="O10" s="15"/>
    </row>
    <row r="11" spans="1:15" ht="15.5" x14ac:dyDescent="0.35">
      <c r="A11" s="125"/>
      <c r="B11" s="16" t="s">
        <v>10</v>
      </c>
      <c r="C11" s="17">
        <v>134200</v>
      </c>
      <c r="D11" s="18">
        <v>2928.96</v>
      </c>
      <c r="E11" s="80"/>
      <c r="F11" s="27"/>
      <c r="G11" s="111"/>
      <c r="H11" s="20"/>
      <c r="I11" s="15"/>
      <c r="J11" s="102"/>
      <c r="K11" s="15"/>
      <c r="L11" s="15"/>
      <c r="M11" s="15"/>
      <c r="N11" s="15"/>
      <c r="O11" s="15"/>
    </row>
    <row r="12" spans="1:15" ht="15.5" x14ac:dyDescent="0.35">
      <c r="A12" s="125"/>
      <c r="B12" s="16" t="s">
        <v>11</v>
      </c>
      <c r="C12" s="17">
        <v>192710</v>
      </c>
      <c r="D12" s="18">
        <v>3141.12</v>
      </c>
      <c r="E12" s="80"/>
      <c r="F12" s="90" t="s">
        <v>12</v>
      </c>
      <c r="G12" s="112">
        <f>C31*0.2</f>
        <v>303143.804</v>
      </c>
      <c r="H12" s="28">
        <f>SUM(H13:H21)</f>
        <v>227234.83000000002</v>
      </c>
      <c r="I12" s="15">
        <f>H8*0.2</f>
        <v>181787.86720000001</v>
      </c>
      <c r="J12" s="103"/>
      <c r="K12" s="29"/>
      <c r="L12" s="15"/>
      <c r="M12" s="15"/>
      <c r="N12" s="15"/>
      <c r="O12" s="15"/>
    </row>
    <row r="13" spans="1:15" ht="15.5" x14ac:dyDescent="0.35">
      <c r="A13" s="125"/>
      <c r="B13" s="16"/>
      <c r="C13" s="17"/>
      <c r="D13" s="18"/>
      <c r="E13" s="80"/>
      <c r="F13" s="16" t="s">
        <v>50</v>
      </c>
      <c r="G13" s="57"/>
      <c r="H13" s="20">
        <v>49000</v>
      </c>
      <c r="I13" s="15"/>
      <c r="J13" s="38"/>
      <c r="K13" s="15"/>
      <c r="L13" s="15"/>
      <c r="M13" s="15"/>
      <c r="N13" s="15"/>
      <c r="O13" s="15"/>
    </row>
    <row r="14" spans="1:15" ht="15.5" x14ac:dyDescent="0.35">
      <c r="A14" s="125"/>
      <c r="B14" s="22" t="s">
        <v>13</v>
      </c>
      <c r="C14" s="30">
        <f>SUM(C15:C22)</f>
        <v>154600</v>
      </c>
      <c r="D14" s="31">
        <f>SUM(D15:D21)</f>
        <v>158259.01999999999</v>
      </c>
      <c r="E14" s="81">
        <f>+(D14/C14)</f>
        <v>1.0236676584734798</v>
      </c>
      <c r="F14" s="36" t="s">
        <v>20</v>
      </c>
      <c r="G14" s="116"/>
      <c r="H14" s="20">
        <f>3121.38+3511.56+3511.56+3511.56</f>
        <v>13656.06</v>
      </c>
      <c r="I14" s="13"/>
      <c r="J14" s="59"/>
      <c r="K14" s="15"/>
      <c r="L14" s="15"/>
      <c r="M14" s="15"/>
      <c r="N14" s="15"/>
      <c r="O14" s="15"/>
    </row>
    <row r="15" spans="1:15" ht="15.5" x14ac:dyDescent="0.35">
      <c r="A15" s="125"/>
      <c r="B15" s="16" t="s">
        <v>14</v>
      </c>
      <c r="C15" s="17">
        <v>40500</v>
      </c>
      <c r="D15" s="76">
        <v>42523.74</v>
      </c>
      <c r="E15" s="80"/>
      <c r="F15" s="16" t="s">
        <v>18</v>
      </c>
      <c r="G15" s="114"/>
      <c r="H15" s="37">
        <v>99578.77</v>
      </c>
      <c r="I15" s="15"/>
      <c r="J15" s="38"/>
      <c r="K15" s="15"/>
      <c r="L15" s="15"/>
      <c r="M15" s="15"/>
      <c r="N15" s="15"/>
      <c r="O15" s="15"/>
    </row>
    <row r="16" spans="1:15" ht="15.5" x14ac:dyDescent="0.35">
      <c r="A16" s="125"/>
      <c r="B16" s="16" t="s">
        <v>15</v>
      </c>
      <c r="C16" s="35">
        <v>12000</v>
      </c>
      <c r="D16" s="76">
        <v>9894</v>
      </c>
      <c r="E16" s="80"/>
      <c r="F16" s="16" t="s">
        <v>43</v>
      </c>
      <c r="G16" s="57"/>
      <c r="H16" s="20">
        <v>45000</v>
      </c>
      <c r="I16" s="15"/>
      <c r="J16" s="38"/>
      <c r="K16" s="15"/>
      <c r="L16" s="15"/>
      <c r="M16" s="15"/>
      <c r="N16" s="15"/>
      <c r="O16" s="15"/>
    </row>
    <row r="17" spans="1:15" ht="15.5" x14ac:dyDescent="0.35">
      <c r="A17" s="125"/>
      <c r="B17" s="16" t="s">
        <v>17</v>
      </c>
      <c r="C17" s="17">
        <v>23000</v>
      </c>
      <c r="D17" s="105">
        <v>20423.669999999998</v>
      </c>
      <c r="E17" s="80"/>
      <c r="F17" s="16" t="s">
        <v>40</v>
      </c>
      <c r="G17" s="57"/>
      <c r="H17" s="20">
        <v>10000</v>
      </c>
      <c r="I17" s="15"/>
      <c r="J17" s="38"/>
      <c r="K17" s="15"/>
      <c r="L17" s="15"/>
      <c r="M17" s="15"/>
      <c r="N17" s="15"/>
      <c r="O17" s="15"/>
    </row>
    <row r="18" spans="1:15" ht="15.5" x14ac:dyDescent="0.35">
      <c r="A18" s="125"/>
      <c r="B18" s="16" t="s">
        <v>19</v>
      </c>
      <c r="C18" s="17"/>
      <c r="D18" s="18"/>
      <c r="E18" s="80"/>
      <c r="F18" s="16" t="s">
        <v>41</v>
      </c>
      <c r="G18" s="57"/>
      <c r="H18" s="20">
        <v>10000</v>
      </c>
      <c r="I18" s="38"/>
      <c r="J18" s="38"/>
      <c r="K18" s="38"/>
      <c r="L18" s="38"/>
      <c r="M18" s="38"/>
      <c r="N18" s="38"/>
      <c r="O18" s="15"/>
    </row>
    <row r="19" spans="1:15" ht="15.5" x14ac:dyDescent="0.35">
      <c r="A19" s="125"/>
      <c r="B19" s="16" t="s">
        <v>21</v>
      </c>
      <c r="C19" s="17">
        <v>42600</v>
      </c>
      <c r="D19" s="76">
        <v>45749.02</v>
      </c>
      <c r="E19" s="80"/>
      <c r="F19" s="107"/>
      <c r="H19" s="62"/>
      <c r="I19" s="38"/>
      <c r="J19" s="38"/>
      <c r="K19" s="38"/>
      <c r="L19" s="38"/>
      <c r="M19" s="38"/>
      <c r="N19" s="38"/>
      <c r="O19" s="15"/>
    </row>
    <row r="20" spans="1:15" ht="15.5" x14ac:dyDescent="0.35">
      <c r="A20" s="125"/>
      <c r="B20" s="16" t="s">
        <v>22</v>
      </c>
      <c r="C20" s="17">
        <v>24000</v>
      </c>
      <c r="D20" s="18">
        <v>27829.9</v>
      </c>
      <c r="E20" s="80"/>
      <c r="F20" s="16"/>
      <c r="G20" s="57"/>
      <c r="H20" s="20"/>
      <c r="I20" s="38"/>
      <c r="J20" s="38"/>
      <c r="K20" s="38"/>
      <c r="L20" s="38"/>
      <c r="M20" s="38"/>
      <c r="N20" s="38"/>
      <c r="O20" s="15"/>
    </row>
    <row r="21" spans="1:15" ht="15.5" x14ac:dyDescent="0.35">
      <c r="A21" s="125"/>
      <c r="B21" s="16" t="s">
        <v>23</v>
      </c>
      <c r="C21" s="17">
        <v>12500</v>
      </c>
      <c r="D21" s="76">
        <v>11838.69</v>
      </c>
      <c r="E21" s="80"/>
      <c r="F21" s="16"/>
      <c r="G21" s="57"/>
      <c r="H21" s="20"/>
      <c r="I21" s="38"/>
      <c r="J21" s="38"/>
      <c r="K21" s="38"/>
      <c r="L21" s="38"/>
      <c r="M21" s="38"/>
      <c r="N21" s="38"/>
      <c r="O21" s="15"/>
    </row>
    <row r="22" spans="1:15" ht="15.5" x14ac:dyDescent="0.35">
      <c r="A22" s="125"/>
      <c r="B22" s="32"/>
      <c r="C22" s="39"/>
      <c r="D22" s="75"/>
      <c r="E22" s="80"/>
      <c r="F22" s="33"/>
      <c r="G22" s="113"/>
      <c r="H22" s="33"/>
      <c r="I22" s="38"/>
      <c r="J22" s="104"/>
      <c r="K22" s="38"/>
      <c r="L22" s="38"/>
      <c r="M22" s="38"/>
      <c r="N22" s="38"/>
      <c r="O22" s="15"/>
    </row>
    <row r="23" spans="1:15" ht="15.5" x14ac:dyDescent="0.35">
      <c r="A23" s="125"/>
      <c r="B23" s="41" t="s">
        <v>24</v>
      </c>
      <c r="C23" s="42">
        <f>SUM(C24:C29)</f>
        <v>236750</v>
      </c>
      <c r="D23" s="43">
        <f>SUM(D24:D30)</f>
        <v>210063.77</v>
      </c>
      <c r="E23" s="82">
        <f t="shared" ref="E23" si="1">+(D23/C23)</f>
        <v>0.88728097148891227</v>
      </c>
      <c r="F23" s="33"/>
      <c r="G23" s="113"/>
      <c r="H23" s="33"/>
      <c r="I23" s="38"/>
      <c r="J23" s="38"/>
      <c r="K23" s="38"/>
      <c r="L23" s="38"/>
      <c r="M23" s="38"/>
      <c r="N23" s="38"/>
      <c r="O23" s="15"/>
    </row>
    <row r="24" spans="1:15" ht="15.5" x14ac:dyDescent="0.35">
      <c r="A24" s="125"/>
      <c r="B24" s="32" t="s">
        <v>25</v>
      </c>
      <c r="C24" s="39">
        <v>15000</v>
      </c>
      <c r="D24" s="40">
        <v>20863.82</v>
      </c>
      <c r="E24" s="80"/>
      <c r="F24" s="33"/>
      <c r="G24" s="113"/>
      <c r="H24" s="33"/>
      <c r="I24" s="38"/>
      <c r="J24" s="38"/>
      <c r="K24" s="38"/>
      <c r="L24" s="38"/>
      <c r="M24" s="38"/>
      <c r="N24" s="38"/>
      <c r="O24" s="15"/>
    </row>
    <row r="25" spans="1:15" ht="15.5" x14ac:dyDescent="0.35">
      <c r="A25" s="125"/>
      <c r="B25" s="32" t="s">
        <v>26</v>
      </c>
      <c r="C25" s="39">
        <v>30750</v>
      </c>
      <c r="D25" s="40"/>
      <c r="E25" s="80"/>
      <c r="F25" s="32"/>
      <c r="G25" s="113"/>
      <c r="H25" s="33"/>
      <c r="I25" s="38"/>
      <c r="J25" s="38"/>
      <c r="K25" s="38"/>
      <c r="L25" s="38"/>
      <c r="M25" s="38"/>
      <c r="N25" s="38"/>
      <c r="O25" s="15"/>
    </row>
    <row r="26" spans="1:15" ht="15.5" x14ac:dyDescent="0.35">
      <c r="A26" s="125"/>
      <c r="B26" s="32" t="s">
        <v>27</v>
      </c>
      <c r="C26" s="39">
        <v>18000</v>
      </c>
      <c r="D26" s="40"/>
      <c r="E26" s="80"/>
      <c r="F26" s="33"/>
      <c r="G26" s="113"/>
      <c r="H26" s="33"/>
      <c r="I26" s="38"/>
      <c r="J26" s="38"/>
      <c r="K26" s="38"/>
      <c r="L26" s="38"/>
      <c r="M26" s="38"/>
      <c r="N26" s="38"/>
      <c r="O26" s="15"/>
    </row>
    <row r="27" spans="1:15" ht="15.5" x14ac:dyDescent="0.35">
      <c r="A27" s="125"/>
      <c r="B27" s="32" t="s">
        <v>28</v>
      </c>
      <c r="C27" s="39">
        <v>5500</v>
      </c>
      <c r="D27" s="40">
        <v>5610</v>
      </c>
      <c r="E27" s="80"/>
      <c r="F27" s="32"/>
      <c r="G27" s="113"/>
      <c r="H27" s="33"/>
      <c r="I27" s="38"/>
      <c r="J27" s="38"/>
      <c r="K27" s="38"/>
      <c r="L27" s="38"/>
      <c r="M27" s="38"/>
      <c r="N27" s="38"/>
      <c r="O27" s="15"/>
    </row>
    <row r="28" spans="1:15" ht="15.5" x14ac:dyDescent="0.35">
      <c r="A28" s="125"/>
      <c r="B28" s="32" t="s">
        <v>51</v>
      </c>
      <c r="C28" s="39">
        <v>22000</v>
      </c>
      <c r="D28" s="75">
        <v>21963.84</v>
      </c>
      <c r="E28" s="80"/>
      <c r="F28" s="32"/>
      <c r="G28" s="113"/>
      <c r="H28" s="33"/>
      <c r="I28" s="38"/>
      <c r="J28" s="59"/>
      <c r="K28" s="38"/>
      <c r="L28" s="38"/>
      <c r="M28" s="38"/>
      <c r="N28" s="38"/>
      <c r="O28" s="15"/>
    </row>
    <row r="29" spans="1:15" ht="15.5" x14ac:dyDescent="0.35">
      <c r="A29" s="125"/>
      <c r="B29" s="32" t="s">
        <v>29</v>
      </c>
      <c r="C29" s="39">
        <v>145500</v>
      </c>
      <c r="D29" s="75">
        <v>161626.10999999999</v>
      </c>
      <c r="E29" s="80"/>
      <c r="F29" s="32"/>
      <c r="G29" s="113"/>
      <c r="H29" s="33"/>
      <c r="I29" s="38"/>
      <c r="J29" s="38"/>
      <c r="K29" s="38"/>
      <c r="L29" s="38"/>
      <c r="M29" s="38"/>
      <c r="N29" s="38"/>
      <c r="O29" s="15"/>
    </row>
    <row r="30" spans="1:15" ht="16" thickBot="1" x14ac:dyDescent="0.4">
      <c r="A30" s="125"/>
      <c r="B30" s="32"/>
      <c r="C30" s="39"/>
      <c r="D30" s="75"/>
      <c r="E30" s="83"/>
      <c r="F30" s="108"/>
      <c r="G30" s="113"/>
      <c r="H30" s="115"/>
      <c r="I30" s="38"/>
      <c r="J30" s="38"/>
      <c r="K30" s="38"/>
      <c r="L30" s="38"/>
      <c r="M30" s="38"/>
      <c r="N30" s="38"/>
      <c r="O30" s="15"/>
    </row>
    <row r="31" spans="1:15" s="2" customFormat="1" ht="20.25" customHeight="1" thickBot="1" x14ac:dyDescent="0.4">
      <c r="A31" s="6"/>
      <c r="B31" s="44" t="s">
        <v>30</v>
      </c>
      <c r="C31" s="45">
        <f>C23+C14+C10+C8</f>
        <v>1515719.02</v>
      </c>
      <c r="D31" s="46">
        <f>D23+D14+D10+D8</f>
        <v>1136174.17</v>
      </c>
      <c r="E31" s="84">
        <f>+(D31/C31)</f>
        <v>0.74959418929769706</v>
      </c>
      <c r="F31" s="44" t="s">
        <v>30</v>
      </c>
      <c r="G31" s="47">
        <f>G12+G8</f>
        <v>1515719.02</v>
      </c>
      <c r="H31" s="47">
        <f>H12+H8</f>
        <v>1136174.166</v>
      </c>
      <c r="I31" s="48"/>
      <c r="J31" s="100"/>
      <c r="K31" s="49"/>
      <c r="L31" s="49"/>
      <c r="M31" s="49"/>
      <c r="N31" s="49"/>
      <c r="O31" s="50"/>
    </row>
    <row r="32" spans="1:15" s="2" customFormat="1" ht="20.25" customHeight="1" thickBot="1" x14ac:dyDescent="0.4">
      <c r="A32" s="124" t="s">
        <v>31</v>
      </c>
      <c r="B32" s="51" t="s">
        <v>52</v>
      </c>
      <c r="C32" s="72">
        <f>SUM(C33:C46)</f>
        <v>0</v>
      </c>
      <c r="D32" s="54">
        <f>SUM(D33:D46)</f>
        <v>781445.17999999993</v>
      </c>
      <c r="E32" s="85"/>
      <c r="F32" s="52" t="s">
        <v>32</v>
      </c>
      <c r="G32" s="53">
        <f>SUM(G33:G44)</f>
        <v>0</v>
      </c>
      <c r="H32" s="54">
        <f>SUM(H33:H44)</f>
        <v>781445.17999999993</v>
      </c>
      <c r="I32" s="49"/>
      <c r="J32" s="49"/>
      <c r="K32" s="49"/>
      <c r="L32" s="49"/>
      <c r="M32" s="49"/>
      <c r="N32" s="49"/>
      <c r="O32" s="50"/>
    </row>
    <row r="33" spans="1:15" ht="15.5" x14ac:dyDescent="0.35">
      <c r="A33" s="125"/>
      <c r="B33" s="55" t="s">
        <v>33</v>
      </c>
      <c r="C33" s="127"/>
      <c r="D33" s="18">
        <v>58615.49</v>
      </c>
      <c r="E33" s="86"/>
      <c r="F33" s="91" t="s">
        <v>33</v>
      </c>
      <c r="G33" s="127"/>
      <c r="H33" s="20">
        <f t="shared" ref="H33:H40" si="2">D33</f>
        <v>58615.49</v>
      </c>
      <c r="I33" s="38"/>
      <c r="J33" s="38"/>
      <c r="K33" s="38"/>
      <c r="L33" s="38"/>
      <c r="M33" s="38"/>
      <c r="N33" s="38"/>
      <c r="O33" s="15"/>
    </row>
    <row r="34" spans="1:15" ht="15.5" x14ac:dyDescent="0.35">
      <c r="A34" s="125"/>
      <c r="B34" s="56" t="s">
        <v>34</v>
      </c>
      <c r="C34" s="128"/>
      <c r="D34" s="20">
        <v>132981.15</v>
      </c>
      <c r="E34" s="87"/>
      <c r="F34" s="34" t="str">
        <f>+B34</f>
        <v>I2I</v>
      </c>
      <c r="G34" s="128"/>
      <c r="H34" s="20">
        <f t="shared" si="2"/>
        <v>132981.15</v>
      </c>
      <c r="I34" s="38"/>
      <c r="J34" s="38"/>
      <c r="K34" s="38"/>
      <c r="L34" s="38"/>
      <c r="M34" s="38"/>
      <c r="N34" s="38"/>
      <c r="O34" s="15"/>
    </row>
    <row r="35" spans="1:15" ht="15.5" x14ac:dyDescent="0.35">
      <c r="A35" s="125"/>
      <c r="B35" s="16" t="s">
        <v>42</v>
      </c>
      <c r="C35" s="128"/>
      <c r="D35" s="20">
        <v>73191.42</v>
      </c>
      <c r="E35" s="87"/>
      <c r="F35" s="34" t="str">
        <f t="shared" ref="F35:F40" si="3">B35</f>
        <v>Waicoop</v>
      </c>
      <c r="G35" s="128"/>
      <c r="H35" s="20">
        <f t="shared" si="2"/>
        <v>73191.42</v>
      </c>
      <c r="I35" s="38"/>
      <c r="J35" s="38"/>
      <c r="K35" s="38"/>
      <c r="L35" s="38"/>
      <c r="M35" s="38"/>
      <c r="N35" s="38"/>
      <c r="O35" s="15"/>
    </row>
    <row r="36" spans="1:15" ht="15.5" x14ac:dyDescent="0.35">
      <c r="A36" s="125"/>
      <c r="B36" s="16" t="s">
        <v>37</v>
      </c>
      <c r="C36" s="128"/>
      <c r="D36" s="20">
        <v>2953.77</v>
      </c>
      <c r="E36" s="87"/>
      <c r="F36" s="34" t="str">
        <f t="shared" si="3"/>
        <v>University for All - Erasmus</v>
      </c>
      <c r="G36" s="128"/>
      <c r="H36" s="20">
        <f t="shared" si="2"/>
        <v>2953.77</v>
      </c>
      <c r="I36" s="38"/>
      <c r="J36" s="38"/>
      <c r="K36" s="38"/>
      <c r="L36" s="38"/>
      <c r="M36" s="38"/>
      <c r="N36" s="38"/>
      <c r="O36" s="15"/>
    </row>
    <row r="37" spans="1:15" ht="15.5" x14ac:dyDescent="0.35">
      <c r="A37" s="125"/>
      <c r="B37" s="16" t="s">
        <v>38</v>
      </c>
      <c r="C37" s="128"/>
      <c r="D37" s="20">
        <v>67012.02</v>
      </c>
      <c r="E37" s="58"/>
      <c r="F37" s="16" t="str">
        <f t="shared" si="3"/>
        <v>VIVID</v>
      </c>
      <c r="G37" s="128"/>
      <c r="H37" s="20">
        <f t="shared" si="2"/>
        <v>67012.02</v>
      </c>
      <c r="I37" s="38"/>
      <c r="J37" s="38"/>
      <c r="K37" s="38"/>
      <c r="L37" s="38"/>
      <c r="M37" s="38"/>
      <c r="N37" s="38"/>
      <c r="O37" s="15"/>
    </row>
    <row r="38" spans="1:15" ht="15.5" x14ac:dyDescent="0.35">
      <c r="A38" s="125"/>
      <c r="B38" s="16" t="s">
        <v>35</v>
      </c>
      <c r="C38" s="128"/>
      <c r="D38" s="20">
        <v>221068.86</v>
      </c>
      <c r="E38" s="58"/>
      <c r="F38" s="16" t="str">
        <f t="shared" si="3"/>
        <v>Wellspring</v>
      </c>
      <c r="G38" s="128"/>
      <c r="H38" s="20">
        <f t="shared" si="2"/>
        <v>221068.86</v>
      </c>
      <c r="I38" s="38"/>
      <c r="J38" s="38"/>
      <c r="K38" s="38"/>
      <c r="L38" s="38"/>
      <c r="M38" s="38"/>
      <c r="N38" s="38"/>
      <c r="O38" s="15"/>
    </row>
    <row r="39" spans="1:15" ht="15.5" x14ac:dyDescent="0.35">
      <c r="A39" s="125"/>
      <c r="B39" s="16" t="s">
        <v>45</v>
      </c>
      <c r="C39" s="128"/>
      <c r="D39" s="20">
        <v>62964.19</v>
      </c>
      <c r="E39" s="58"/>
      <c r="F39" s="34" t="str">
        <f t="shared" si="3"/>
        <v>Wellspring UNSR</v>
      </c>
      <c r="G39" s="128"/>
      <c r="H39" s="20">
        <f t="shared" si="2"/>
        <v>62964.19</v>
      </c>
      <c r="I39" s="38"/>
      <c r="J39" s="38"/>
      <c r="K39" s="38"/>
      <c r="L39" s="38"/>
      <c r="M39" s="38"/>
      <c r="N39" s="38"/>
      <c r="O39" s="15"/>
    </row>
    <row r="40" spans="1:15" ht="15.5" x14ac:dyDescent="0.35">
      <c r="A40" s="125"/>
      <c r="B40" s="16" t="s">
        <v>46</v>
      </c>
      <c r="C40" s="128"/>
      <c r="D40" s="20">
        <v>44467.1</v>
      </c>
      <c r="E40" s="58"/>
      <c r="F40" s="34" t="str">
        <f t="shared" si="3"/>
        <v>IDA UNSR</v>
      </c>
      <c r="G40" s="128"/>
      <c r="H40" s="20">
        <f t="shared" si="2"/>
        <v>44467.1</v>
      </c>
      <c r="I40" s="38"/>
      <c r="J40" s="38"/>
      <c r="K40" s="38"/>
      <c r="L40" s="38"/>
      <c r="M40" s="38"/>
      <c r="N40" s="38"/>
      <c r="O40" s="15"/>
    </row>
    <row r="41" spans="1:15" ht="15.5" x14ac:dyDescent="0.35">
      <c r="A41" s="125"/>
      <c r="B41" s="16"/>
      <c r="C41" s="128"/>
      <c r="D41" s="20"/>
      <c r="E41" s="58"/>
      <c r="F41" s="34"/>
      <c r="G41" s="128"/>
      <c r="H41" s="20"/>
      <c r="I41" s="38"/>
      <c r="J41" s="38"/>
      <c r="K41" s="38"/>
      <c r="L41" s="38"/>
      <c r="M41" s="38"/>
      <c r="N41" s="38"/>
      <c r="O41" s="15"/>
    </row>
    <row r="42" spans="1:15" ht="15.5" x14ac:dyDescent="0.35">
      <c r="A42" s="125"/>
      <c r="B42" s="16"/>
      <c r="C42" s="128"/>
      <c r="D42" s="20"/>
      <c r="E42" s="58"/>
      <c r="F42" s="92" t="s">
        <v>16</v>
      </c>
      <c r="G42" s="128"/>
      <c r="H42" s="20">
        <v>15298.05</v>
      </c>
      <c r="I42" s="38"/>
      <c r="J42" s="38"/>
      <c r="K42" s="38"/>
      <c r="L42" s="38"/>
      <c r="M42" s="38"/>
      <c r="N42" s="38"/>
      <c r="O42" s="15"/>
    </row>
    <row r="43" spans="1:15" ht="29" x14ac:dyDescent="0.35">
      <c r="A43" s="125"/>
      <c r="B43" s="120" t="s">
        <v>48</v>
      </c>
      <c r="C43" s="128"/>
      <c r="D43" s="20">
        <v>55670.66</v>
      </c>
      <c r="E43" s="58"/>
      <c r="F43" s="121" t="s">
        <v>49</v>
      </c>
      <c r="G43" s="128"/>
      <c r="H43" s="20">
        <f>89297.42+73.81</f>
        <v>89371.23</v>
      </c>
      <c r="I43" s="38"/>
      <c r="J43" s="38"/>
      <c r="K43" s="38"/>
      <c r="L43" s="38"/>
      <c r="M43" s="38"/>
      <c r="N43" s="38"/>
      <c r="O43" s="15"/>
    </row>
    <row r="44" spans="1:15" ht="15.5" x14ac:dyDescent="0.35">
      <c r="A44" s="125"/>
      <c r="B44" s="16"/>
      <c r="C44" s="129"/>
      <c r="D44" s="33"/>
      <c r="E44" s="58"/>
      <c r="F44" s="93" t="s">
        <v>44</v>
      </c>
      <c r="G44" s="128"/>
      <c r="H44" s="33">
        <f>12280.19+1143.97+6.68+0.24+90.82</f>
        <v>13521.9</v>
      </c>
      <c r="I44" s="59"/>
      <c r="J44" s="59"/>
      <c r="K44" s="38"/>
      <c r="L44" s="38"/>
      <c r="M44" s="38"/>
      <c r="N44" s="38"/>
      <c r="O44" s="15"/>
    </row>
    <row r="45" spans="1:15" ht="15.5" x14ac:dyDescent="0.35">
      <c r="A45" s="125"/>
      <c r="B45" s="16"/>
      <c r="C45" s="57"/>
      <c r="D45" s="20"/>
      <c r="E45" s="87"/>
      <c r="F45" s="34"/>
      <c r="G45" s="129"/>
      <c r="H45" s="20"/>
      <c r="I45" s="38"/>
      <c r="J45" s="59"/>
      <c r="K45" s="38"/>
      <c r="L45" s="38"/>
      <c r="M45" s="38"/>
      <c r="N45" s="38"/>
      <c r="O45" s="15"/>
    </row>
    <row r="46" spans="1:15" ht="18" customHeight="1" thickBot="1" x14ac:dyDescent="0.4">
      <c r="A46" s="125"/>
      <c r="B46" s="60" t="s">
        <v>39</v>
      </c>
      <c r="C46" s="61"/>
      <c r="D46" s="74">
        <v>62520.52</v>
      </c>
      <c r="E46" s="88"/>
      <c r="F46" s="94"/>
      <c r="G46" s="62"/>
      <c r="H46" s="62"/>
      <c r="I46" s="38"/>
      <c r="J46" s="59"/>
      <c r="K46" s="38"/>
      <c r="L46" s="38"/>
      <c r="M46" s="38"/>
      <c r="N46" s="38"/>
      <c r="O46" s="15"/>
    </row>
    <row r="47" spans="1:15" ht="24" customHeight="1" thickBot="1" x14ac:dyDescent="0.4">
      <c r="A47" s="126"/>
      <c r="B47" s="63" t="s">
        <v>30</v>
      </c>
      <c r="C47" s="73">
        <f>SUM(C33:C46)</f>
        <v>0</v>
      </c>
      <c r="D47" s="64">
        <f>SUM(D33:D46)</f>
        <v>781445.17999999993</v>
      </c>
      <c r="E47" s="89"/>
      <c r="F47" s="95" t="s">
        <v>30</v>
      </c>
      <c r="G47" s="64">
        <f>SUM(G33:G46)</f>
        <v>0</v>
      </c>
      <c r="H47" s="101">
        <f>SUM(H33:H45)</f>
        <v>781445.17999999993</v>
      </c>
      <c r="I47" s="38"/>
      <c r="J47" s="38"/>
      <c r="K47" s="38"/>
      <c r="L47" s="38"/>
      <c r="M47" s="38"/>
      <c r="N47" s="38"/>
      <c r="O47" s="15"/>
    </row>
    <row r="48" spans="1:15" ht="24" customHeight="1" thickBot="1" x14ac:dyDescent="0.4">
      <c r="B48" s="65" t="s">
        <v>36</v>
      </c>
      <c r="C48" s="66">
        <f>C47+C31</f>
        <v>1515719.02</v>
      </c>
      <c r="D48" s="66">
        <f>D47+D31</f>
        <v>1917619.3499999999</v>
      </c>
      <c r="E48" s="67"/>
      <c r="F48" s="68" t="s">
        <v>36</v>
      </c>
      <c r="G48" s="66">
        <f>G31+G47</f>
        <v>1515719.02</v>
      </c>
      <c r="H48" s="69">
        <f>H31+H47</f>
        <v>1917619.3459999999</v>
      </c>
      <c r="I48" s="38"/>
      <c r="J48" s="38"/>
      <c r="K48" s="38"/>
      <c r="L48" s="38"/>
      <c r="M48" s="38"/>
      <c r="N48" s="38"/>
      <c r="O48" s="15"/>
    </row>
    <row r="49" spans="1:15" ht="15.5" x14ac:dyDescent="0.35">
      <c r="D49" s="77"/>
      <c r="E49" s="1"/>
      <c r="I49" s="38"/>
      <c r="J49" s="38"/>
      <c r="K49" s="38"/>
      <c r="L49" s="38"/>
      <c r="M49" s="38"/>
      <c r="N49" s="38"/>
      <c r="O49" s="15"/>
    </row>
    <row r="50" spans="1:15" ht="15.5" x14ac:dyDescent="0.35">
      <c r="A50" s="106"/>
      <c r="B50" s="98"/>
      <c r="C50" s="99"/>
      <c r="E50" s="117"/>
      <c r="I50" s="38"/>
      <c r="J50" s="38"/>
      <c r="K50" s="38"/>
      <c r="L50" s="38"/>
      <c r="M50" s="38"/>
      <c r="N50" s="38"/>
      <c r="O50" s="15"/>
    </row>
    <row r="51" spans="1:15" ht="15.5" x14ac:dyDescent="0.35">
      <c r="A51" s="106"/>
      <c r="B51" s="98"/>
      <c r="C51" s="99"/>
      <c r="E51" s="117"/>
      <c r="I51" s="38"/>
      <c r="J51" s="38"/>
      <c r="K51" s="38"/>
      <c r="L51" s="38"/>
      <c r="M51" s="38"/>
      <c r="N51" s="38"/>
      <c r="O51" s="15"/>
    </row>
    <row r="52" spans="1:15" ht="15.5" x14ac:dyDescent="0.35">
      <c r="A52" s="106"/>
      <c r="B52" s="98"/>
      <c r="C52" s="99"/>
      <c r="E52" s="117"/>
      <c r="I52" s="38"/>
      <c r="J52" s="38"/>
      <c r="K52" s="38"/>
      <c r="L52" s="38"/>
      <c r="M52" s="38"/>
      <c r="N52" s="38"/>
      <c r="O52" s="15"/>
    </row>
    <row r="53" spans="1:15" ht="15.5" x14ac:dyDescent="0.35">
      <c r="B53" s="97"/>
      <c r="C53" s="99"/>
      <c r="E53" s="118"/>
      <c r="I53" s="15"/>
      <c r="J53" s="15"/>
      <c r="K53" s="15"/>
      <c r="L53" s="15"/>
      <c r="M53" s="15"/>
      <c r="N53" s="15"/>
      <c r="O53" s="15"/>
    </row>
    <row r="54" spans="1:15" ht="15.5" x14ac:dyDescent="0.35">
      <c r="B54" s="98"/>
      <c r="C54" s="122"/>
      <c r="E54" s="118"/>
      <c r="I54" s="15"/>
      <c r="J54" s="15"/>
      <c r="K54" s="15"/>
      <c r="L54" s="15"/>
      <c r="M54" s="15"/>
      <c r="N54" s="15"/>
      <c r="O54" s="15"/>
    </row>
    <row r="55" spans="1:15" ht="15.5" x14ac:dyDescent="0.35">
      <c r="C55" s="119"/>
      <c r="E55" s="118"/>
      <c r="I55" s="15"/>
      <c r="J55" s="15"/>
      <c r="K55" s="15"/>
      <c r="L55" s="15"/>
      <c r="M55" s="15"/>
      <c r="N55" s="15"/>
      <c r="O55" s="15"/>
    </row>
    <row r="56" spans="1:15" ht="15.5" x14ac:dyDescent="0.35">
      <c r="B56" s="70"/>
      <c r="C56" s="96"/>
      <c r="E56" s="1"/>
      <c r="I56" s="15"/>
      <c r="J56" s="15"/>
      <c r="K56" s="15"/>
      <c r="L56" s="15"/>
      <c r="M56" s="15"/>
      <c r="N56" s="15"/>
      <c r="O56" s="15"/>
    </row>
    <row r="57" spans="1:15" ht="15.5" x14ac:dyDescent="0.35">
      <c r="B57" s="70"/>
      <c r="C57" s="71"/>
      <c r="I57" s="15"/>
      <c r="J57" s="15"/>
      <c r="K57" s="15"/>
      <c r="L57" s="15"/>
      <c r="M57" s="15"/>
      <c r="N57" s="15"/>
      <c r="O57" s="15"/>
    </row>
    <row r="58" spans="1:15" ht="15.5" x14ac:dyDescent="0.35">
      <c r="B58" s="70"/>
      <c r="C58" s="71"/>
      <c r="I58" s="15"/>
      <c r="J58" s="15"/>
      <c r="K58" s="15"/>
      <c r="L58" s="15"/>
      <c r="M58" s="15"/>
      <c r="N58" s="15"/>
      <c r="O58" s="15"/>
    </row>
    <row r="59" spans="1:15" ht="15.5" x14ac:dyDescent="0.35">
      <c r="B59" s="70"/>
      <c r="C59" s="71"/>
      <c r="I59" s="15"/>
      <c r="J59" s="15"/>
      <c r="K59" s="15"/>
      <c r="L59" s="15"/>
      <c r="M59" s="15"/>
      <c r="N59" s="15"/>
      <c r="O59" s="15"/>
    </row>
    <row r="60" spans="1:15" ht="15.5" x14ac:dyDescent="0.35">
      <c r="B60" s="70"/>
      <c r="C60" s="71"/>
    </row>
    <row r="61" spans="1:15" ht="15.5" x14ac:dyDescent="0.35">
      <c r="B61" s="70"/>
      <c r="C61" s="71"/>
    </row>
    <row r="62" spans="1:15" ht="15.5" x14ac:dyDescent="0.35">
      <c r="B62" s="70"/>
      <c r="C62" s="71"/>
    </row>
    <row r="63" spans="1:15" ht="15.5" x14ac:dyDescent="0.35">
      <c r="B63" s="70"/>
      <c r="C63" s="71"/>
    </row>
  </sheetData>
  <mergeCells count="5">
    <mergeCell ref="B2:H2"/>
    <mergeCell ref="A8:A30"/>
    <mergeCell ref="A32:A47"/>
    <mergeCell ref="C33:C44"/>
    <mergeCell ref="G33:G4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Draft final accounts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Dany</dc:creator>
  <cp:lastModifiedBy>Raquel Riaza</cp:lastModifiedBy>
  <cp:lastPrinted>2021-04-08T15:31:27Z</cp:lastPrinted>
  <dcterms:created xsi:type="dcterms:W3CDTF">2020-04-29T13:06:32Z</dcterms:created>
  <dcterms:modified xsi:type="dcterms:W3CDTF">2022-03-09T17:39:08Z</dcterms:modified>
</cp:coreProperties>
</file>