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Finances Committee\March 2023 Stockholm\"/>
    </mc:Choice>
  </mc:AlternateContent>
  <xr:revisionPtr revIDLastSave="0" documentId="13_ncr:1_{27F99CD8-BDE7-49A0-AD99-4AEBBFEDC332}" xr6:coauthVersionLast="47" xr6:coauthVersionMax="47" xr10:uidLastSave="{00000000-0000-0000-0000-000000000000}"/>
  <bookViews>
    <workbookView xWindow="-110" yWindow="-110" windowWidth="19420" windowHeight="10420" firstSheet="3" activeTab="3" xr2:uid="{8DE8E8FC-3C9A-4BC7-B6D4-DB079B2F1614}"/>
  </bookViews>
  <sheets>
    <sheet name="1T2021" sheetId="2" r:id="rId1"/>
    <sheet name="2T2021" sheetId="3" r:id="rId2"/>
    <sheet name="3T2021" sheetId="4" r:id="rId3"/>
    <sheet name="Feuil1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7" l="1"/>
  <c r="H17" i="7"/>
  <c r="H15" i="7"/>
  <c r="D34" i="7"/>
  <c r="D40" i="7"/>
  <c r="D35" i="7"/>
  <c r="D31" i="7"/>
  <c r="H31" i="7"/>
  <c r="C21" i="7"/>
  <c r="C13" i="7"/>
  <c r="D24" i="7"/>
  <c r="D21" i="7" s="1"/>
  <c r="G44" i="7"/>
  <c r="C44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G30" i="7"/>
  <c r="C30" i="7"/>
  <c r="D13" i="7"/>
  <c r="H11" i="7"/>
  <c r="E10" i="7"/>
  <c r="E8" i="7"/>
  <c r="H44" i="7" l="1"/>
  <c r="H30" i="7"/>
  <c r="C29" i="7"/>
  <c r="E13" i="7"/>
  <c r="D29" i="7"/>
  <c r="D44" i="7"/>
  <c r="D30" i="7"/>
  <c r="E21" i="7"/>
  <c r="G8" i="7" l="1"/>
  <c r="G11" i="7"/>
  <c r="C45" i="7"/>
  <c r="G29" i="7"/>
  <c r="G45" i="7" s="1"/>
  <c r="I8" i="7"/>
  <c r="I9" i="7"/>
  <c r="D45" i="7"/>
  <c r="E29" i="7"/>
  <c r="I11" i="7"/>
  <c r="H29" i="7"/>
  <c r="H45" i="7" s="1"/>
  <c r="D15" i="4"/>
  <c r="D21" i="4"/>
  <c r="H43" i="4"/>
  <c r="H14" i="4"/>
  <c r="H12" i="4" s="1"/>
  <c r="H21" i="4"/>
  <c r="C50" i="4"/>
  <c r="C52" i="4"/>
  <c r="H41" i="4"/>
  <c r="D41" i="3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E10" i="4" s="1"/>
  <c r="C10" i="4"/>
  <c r="J8" i="4"/>
  <c r="E8" i="4"/>
  <c r="D17" i="3"/>
  <c r="D15" i="3"/>
  <c r="D33" i="3"/>
  <c r="D21" i="3"/>
  <c r="H42" i="3"/>
  <c r="D40" i="3"/>
  <c r="H40" i="3" s="1"/>
  <c r="F40" i="3"/>
  <c r="H12" i="3"/>
  <c r="D11" i="3"/>
  <c r="D39" i="3"/>
  <c r="H39" i="3" s="1"/>
  <c r="D34" i="3"/>
  <c r="D38" i="3"/>
  <c r="D14" i="4" l="1"/>
  <c r="E14" i="4" s="1"/>
  <c r="D46" i="4"/>
  <c r="H33" i="4"/>
  <c r="C31" i="4"/>
  <c r="G12" i="4" s="1"/>
  <c r="D32" i="4"/>
  <c r="H32" i="4"/>
  <c r="E23" i="4"/>
  <c r="H46" i="4"/>
  <c r="C50" i="3"/>
  <c r="C48" i="3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 l="1"/>
  <c r="C47" i="4"/>
  <c r="G8" i="4"/>
  <c r="G31" i="4" s="1"/>
  <c r="G47" i="4" s="1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 l="1"/>
  <c r="H47" i="4" s="1"/>
  <c r="I9" i="4"/>
  <c r="D48" i="4"/>
  <c r="D45" i="3"/>
  <c r="D46" i="3" s="1"/>
  <c r="D32" i="3"/>
  <c r="H8" i="3"/>
  <c r="H31" i="3" s="1"/>
  <c r="H46" i="3" s="1"/>
  <c r="E31" i="3"/>
  <c r="G8" i="3"/>
  <c r="G12" i="3"/>
  <c r="C46" i="3"/>
  <c r="D31" i="2"/>
  <c r="H32" i="2"/>
  <c r="H44" i="2"/>
  <c r="E10" i="2"/>
  <c r="C31" i="2"/>
  <c r="E14" i="2"/>
  <c r="E23" i="2"/>
  <c r="G31" i="3" l="1"/>
  <c r="G46" i="3" s="1"/>
  <c r="D47" i="3"/>
  <c r="G8" i="2"/>
  <c r="G12" i="2"/>
  <c r="C45" i="2"/>
  <c r="G31" i="2" l="1"/>
  <c r="G45" i="2" s="1"/>
  <c r="D45" i="2"/>
  <c r="E31" i="2"/>
  <c r="H31" i="2"/>
  <c r="H45" i="2" s="1"/>
  <c r="D46" i="2" l="1"/>
</calcChain>
</file>

<file path=xl/sharedStrings.xml><?xml version="1.0" encoding="utf-8"?>
<sst xmlns="http://schemas.openxmlformats.org/spreadsheetml/2006/main" count="284" uniqueCount="84">
  <si>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</si>
  <si>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</si>
  <si>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</si>
  <si>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</si>
  <si>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</si>
  <si>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</si>
  <si>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</si>
  <si>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</si>
  <si>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</si>
  <si>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</si>
  <si>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</si>
  <si>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</si>
  <si>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</si>
  <si>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</si>
  <si>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</si>
  <si>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</si>
  <si>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</si>
  <si>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</si>
  <si>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</si>
  <si>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</si>
  <si>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</si>
  <si>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</si>
  <si>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</si>
  <si>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</si>
  <si>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</si>
  <si>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</si>
  <si>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</si>
  <si>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</si>
  <si>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</si>
  <si>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</si>
  <si>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</si>
  <si>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</si>
  <si>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</si>
  <si>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</si>
  <si>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</si>
  <si>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</si>
  <si>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</si>
  <si>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</si>
  <si>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</si>
  <si>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</si>
  <si>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</si>
  <si>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</si>
  <si>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</si>
  <si>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</si>
  <si>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</si>
  <si>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</si>
  <si>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</si>
  <si>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</si>
  <si>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</si>
  <si>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</si>
  <si>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</si>
  <si>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</si>
  <si>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</si>
  <si>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</si>
  <si>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</si>
  <si>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</si>
  <si>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</si>
  <si>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</si>
  <si>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</si>
  <si>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</si>
  <si>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</si>
  <si>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</si>
  <si>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</si>
  <si>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</si>
  <si>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</si>
  <si>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</si>
  <si>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</si>
  <si>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>Total amounts 2021</t>
  </si>
  <si>
    <t>In percentage of eligible costs  90%</t>
  </si>
  <si>
    <t>Citi Foundation</t>
  </si>
  <si>
    <t>UNSR</t>
  </si>
  <si>
    <t>Ukraine</t>
  </si>
  <si>
    <t>Uni4All</t>
  </si>
  <si>
    <t>Accounts 01/01/2022 - 31/12/2022</t>
  </si>
  <si>
    <t>Other expenses outside EC financing (1)</t>
  </si>
  <si>
    <t>Non eligible membershipfees, supplement Unit costs travel and accommodation EC, exchange losses, other non eligible costs</t>
  </si>
  <si>
    <t>Accounting services</t>
  </si>
  <si>
    <t>Hire of meeting equipment</t>
  </si>
  <si>
    <t>Depreciation for purchase of office equipment</t>
  </si>
  <si>
    <t>Hire of meeting rooms</t>
  </si>
  <si>
    <t>Apple</t>
  </si>
  <si>
    <t>Other Income (refund on event shared costs)</t>
  </si>
  <si>
    <t>Other administrative costs</t>
  </si>
  <si>
    <t>DOC-B-23-03-08-a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</si>
</sst>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0" fontId="14" fillId="0" borderId="0" xfId="6" applyFont="1" applyAlignment="1">
      <alignment wrapText="1"/>
    </xf>
    <xf numFmtId="4" fontId="18" fillId="0" borderId="0" xfId="6" applyNumberFormat="1" applyFont="1"/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19" fillId="0" borderId="0" xfId="0" applyNumberFormat="1" applyFont="1"/>
  </cellXfs>
  <cellStyles count="8">
    <cellStyle name="Comma" xfId="1" builtinId="3"/>
    <cellStyle name="Comma 2" xfId="7" xr:uid="{60216F16-CDEA-4A88-999F-B5A9876223B1}"/>
    <cellStyle name="Milliers_01-12 2019" xfId="4" xr:uid="{CDA90BA8-00DD-4F54-B05E-499F66134D08}"/>
    <cellStyle name="Milliers_30 09 2020" xfId="5" xr:uid="{26E155CA-D7DF-4C8D-92CD-399A58EC84DF}"/>
    <cellStyle name="Normal" xfId="0" builtinId="0"/>
    <cellStyle name="Normal_01-12 2019" xfId="3" xr:uid="{E07340A2-4A96-4719-B6D6-346D6CBDFCB9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1750767</xdr:colOff>
      <xdr:row>6</xdr:row>
      <xdr:rowOff>1905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67E682D-F029-48AF-A08B-4129950C3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059376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6" t="s">
        <v>48</v>
      </c>
      <c r="C2" s="136"/>
      <c r="D2" s="136"/>
      <c r="E2" s="136"/>
      <c r="F2" s="136"/>
      <c r="G2" s="136"/>
      <c r="H2" s="136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7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5" x14ac:dyDescent="0.35">
      <c r="A9" s="138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38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5" x14ac:dyDescent="0.35">
      <c r="A11" s="138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5" x14ac:dyDescent="0.35">
      <c r="A12" s="138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5" x14ac:dyDescent="0.35">
      <c r="A13" s="138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5" x14ac:dyDescent="0.35">
      <c r="A14" s="138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5" x14ac:dyDescent="0.35">
      <c r="A15" s="138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5" x14ac:dyDescent="0.35">
      <c r="A16" s="138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5" x14ac:dyDescent="0.35">
      <c r="A17" s="138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5" x14ac:dyDescent="0.35">
      <c r="A18" s="138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8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8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8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8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5" x14ac:dyDescent="0.35">
      <c r="A23" s="138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8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8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8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8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8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8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8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7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8"/>
      <c r="B33" s="58" t="s">
        <v>36</v>
      </c>
      <c r="C33" s="140" t="s">
        <v>54</v>
      </c>
      <c r="D33" s="19">
        <v>10794.25</v>
      </c>
      <c r="E33" s="93"/>
      <c r="F33" s="98" t="s">
        <v>36</v>
      </c>
      <c r="G33" s="140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8"/>
      <c r="B34" s="59" t="s">
        <v>37</v>
      </c>
      <c r="C34" s="141"/>
      <c r="D34" s="21">
        <v>21273.74</v>
      </c>
      <c r="E34" s="94"/>
      <c r="F34" s="36" t="str">
        <f>+B34</f>
        <v>I2I</v>
      </c>
      <c r="G34" s="141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8"/>
      <c r="B35" s="17" t="s">
        <v>49</v>
      </c>
      <c r="C35" s="141"/>
      <c r="D35" s="21">
        <v>15868.26</v>
      </c>
      <c r="E35" s="94"/>
      <c r="F35" s="36" t="str">
        <f>B35</f>
        <v>Waicoop</v>
      </c>
      <c r="G35" s="141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8"/>
      <c r="B36" s="36" t="s">
        <v>38</v>
      </c>
      <c r="C36" s="141"/>
      <c r="D36" s="21">
        <v>0</v>
      </c>
      <c r="E36" s="94"/>
      <c r="F36" s="36" t="s">
        <v>38</v>
      </c>
      <c r="G36" s="141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8"/>
      <c r="B37" s="17" t="s">
        <v>41</v>
      </c>
      <c r="C37" s="141"/>
      <c r="D37" s="21">
        <v>0</v>
      </c>
      <c r="E37" s="61"/>
      <c r="F37" s="17" t="s">
        <v>41</v>
      </c>
      <c r="G37" s="141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8"/>
      <c r="B38" s="17" t="s">
        <v>42</v>
      </c>
      <c r="C38" s="141"/>
      <c r="D38" s="21">
        <v>19279.16</v>
      </c>
      <c r="E38" s="61"/>
      <c r="F38" s="17" t="s">
        <v>42</v>
      </c>
      <c r="G38" s="141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8"/>
      <c r="B39" s="17" t="s">
        <v>39</v>
      </c>
      <c r="C39" s="141"/>
      <c r="D39" s="21">
        <v>1448.19</v>
      </c>
      <c r="E39" s="61"/>
      <c r="F39" s="99" t="str">
        <f>B39</f>
        <v>Wellspring</v>
      </c>
      <c r="G39" s="141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8"/>
      <c r="B40" s="17" t="s">
        <v>51</v>
      </c>
      <c r="C40" s="141"/>
      <c r="D40" s="21">
        <v>3002.52</v>
      </c>
      <c r="E40" s="61"/>
      <c r="F40" s="36" t="s">
        <v>19</v>
      </c>
      <c r="G40" s="141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8"/>
      <c r="B41" s="17"/>
      <c r="C41" s="142"/>
      <c r="D41" s="35"/>
      <c r="E41" s="61"/>
      <c r="F41" s="100"/>
      <c r="G41" s="141"/>
      <c r="H41" s="35"/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8"/>
      <c r="B42" s="17"/>
      <c r="C42" s="60"/>
      <c r="D42" s="21"/>
      <c r="E42" s="94"/>
      <c r="F42" s="36"/>
      <c r="G42" s="142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38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39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5" x14ac:dyDescent="0.35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5" x14ac:dyDescent="0.35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5" x14ac:dyDescent="0.35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5" x14ac:dyDescent="0.35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5" x14ac:dyDescent="0.35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6" t="s">
        <v>63</v>
      </c>
      <c r="C2" s="136"/>
      <c r="D2" s="136"/>
      <c r="E2" s="136"/>
      <c r="F2" s="136"/>
      <c r="G2" s="136"/>
      <c r="H2" s="136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7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5" x14ac:dyDescent="0.35">
      <c r="A9" s="138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5" x14ac:dyDescent="0.35">
      <c r="A10" s="138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38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38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38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38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38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38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38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38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8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8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8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8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38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8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8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8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8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8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8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8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7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8"/>
      <c r="B33" s="58" t="s">
        <v>36</v>
      </c>
      <c r="C33" s="140" t="s">
        <v>54</v>
      </c>
      <c r="D33" s="19">
        <f>10794.25+10073.94+352.88+3893.36+98.67</f>
        <v>25213.100000000002</v>
      </c>
      <c r="E33" s="93"/>
      <c r="F33" s="98" t="s">
        <v>36</v>
      </c>
      <c r="G33" s="140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8"/>
      <c r="B34" s="59" t="s">
        <v>37</v>
      </c>
      <c r="C34" s="141"/>
      <c r="D34" s="21">
        <f>21273.74+22856.27+393.23+457.12</f>
        <v>44980.360000000008</v>
      </c>
      <c r="E34" s="94"/>
      <c r="F34" s="36" t="str">
        <f>+B34</f>
        <v>I2I</v>
      </c>
      <c r="G34" s="141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8"/>
      <c r="B35" s="17" t="s">
        <v>49</v>
      </c>
      <c r="C35" s="141"/>
      <c r="D35" s="21">
        <v>34632</v>
      </c>
      <c r="E35" s="94"/>
      <c r="F35" s="36" t="str">
        <f>B35</f>
        <v>Waicoop</v>
      </c>
      <c r="G35" s="141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8"/>
      <c r="B36" s="36" t="s">
        <v>38</v>
      </c>
      <c r="C36" s="141"/>
      <c r="D36" s="21">
        <v>0</v>
      </c>
      <c r="E36" s="94"/>
      <c r="F36" s="36" t="s">
        <v>38</v>
      </c>
      <c r="G36" s="141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8"/>
      <c r="B37" s="17" t="s">
        <v>41</v>
      </c>
      <c r="C37" s="141"/>
      <c r="D37" s="21">
        <v>0</v>
      </c>
      <c r="E37" s="61"/>
      <c r="F37" s="17" t="s">
        <v>41</v>
      </c>
      <c r="G37" s="141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8"/>
      <c r="B38" s="17" t="s">
        <v>42</v>
      </c>
      <c r="C38" s="141"/>
      <c r="D38" s="21">
        <f>19279.16+167.71+21365.93</f>
        <v>40812.800000000003</v>
      </c>
      <c r="E38" s="61"/>
      <c r="F38" s="17" t="s">
        <v>42</v>
      </c>
      <c r="G38" s="141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8"/>
      <c r="B39" s="17" t="s">
        <v>39</v>
      </c>
      <c r="C39" s="141"/>
      <c r="D39" s="21">
        <f>1448.19+1778.7</f>
        <v>3226.8900000000003</v>
      </c>
      <c r="E39" s="61"/>
      <c r="F39" s="36" t="str">
        <f>B39</f>
        <v>Wellspring</v>
      </c>
      <c r="G39" s="141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8"/>
      <c r="B40" s="17" t="s">
        <v>56</v>
      </c>
      <c r="C40" s="141"/>
      <c r="D40" s="21">
        <f>363+480.98+2554.98+4064</f>
        <v>7462.96</v>
      </c>
      <c r="E40" s="61"/>
      <c r="F40" s="99" t="str">
        <f>B40</f>
        <v>UNSDR</v>
      </c>
      <c r="G40" s="141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8"/>
      <c r="B41" s="17" t="s">
        <v>51</v>
      </c>
      <c r="C41" s="141"/>
      <c r="D41" s="21">
        <f>C48+C49+C50</f>
        <v>3849.75</v>
      </c>
      <c r="E41" s="61"/>
      <c r="F41" s="36" t="s">
        <v>19</v>
      </c>
      <c r="G41" s="141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8"/>
      <c r="B42" s="17"/>
      <c r="C42" s="142"/>
      <c r="D42" s="35"/>
      <c r="E42" s="61"/>
      <c r="F42" s="100" t="s">
        <v>57</v>
      </c>
      <c r="G42" s="141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38"/>
      <c r="B43" s="17"/>
      <c r="C43" s="60"/>
      <c r="D43" s="21"/>
      <c r="E43" s="94"/>
      <c r="F43" s="36"/>
      <c r="G43" s="142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4">
      <c r="A44" s="138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4">
      <c r="A45" s="139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4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5" x14ac:dyDescent="0.35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5" x14ac:dyDescent="0.35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5" x14ac:dyDescent="0.35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5" x14ac:dyDescent="0.35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5" x14ac:dyDescent="0.35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5" x14ac:dyDescent="0.35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5" x14ac:dyDescent="0.35">
      <c r="B56" s="73"/>
      <c r="C56" s="74"/>
    </row>
    <row r="57" spans="2:15" ht="15.5" x14ac:dyDescent="0.35">
      <c r="B57" s="73"/>
      <c r="C57" s="74"/>
    </row>
    <row r="58" spans="2:15" ht="15.5" x14ac:dyDescent="0.35">
      <c r="B58" s="73"/>
      <c r="C58" s="74"/>
    </row>
    <row r="59" spans="2:15" ht="15.5" x14ac:dyDescent="0.35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10" max="10" width="15" bestFit="1" customWidth="1"/>
    <col min="13" max="13" width="4.90625" customWidth="1"/>
    <col min="14" max="14" width="15" bestFit="1" customWidth="1"/>
  </cols>
  <sheetData>
    <row r="2" spans="1:15" ht="18.5" x14ac:dyDescent="0.45">
      <c r="B2" s="136" t="s">
        <v>64</v>
      </c>
      <c r="C2" s="136"/>
      <c r="D2" s="136"/>
      <c r="E2" s="136"/>
      <c r="F2" s="136"/>
      <c r="G2" s="136"/>
      <c r="H2" s="136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5" x14ac:dyDescent="0.35">
      <c r="A8" s="137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5" x14ac:dyDescent="0.35">
      <c r="A9" s="138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5" x14ac:dyDescent="0.35">
      <c r="A10" s="138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5" x14ac:dyDescent="0.35">
      <c r="A11" s="138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5" x14ac:dyDescent="0.35">
      <c r="A12" s="138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5" x14ac:dyDescent="0.35">
      <c r="A13" s="138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5" x14ac:dyDescent="0.35">
      <c r="A14" s="138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5" x14ac:dyDescent="0.35">
      <c r="A15" s="138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5" x14ac:dyDescent="0.35">
      <c r="A16" s="138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5" x14ac:dyDescent="0.35">
      <c r="A17" s="138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5" x14ac:dyDescent="0.35">
      <c r="A18" s="138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5" x14ac:dyDescent="0.35">
      <c r="A19" s="138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5" x14ac:dyDescent="0.35">
      <c r="A20" s="138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5" x14ac:dyDescent="0.35">
      <c r="A21" s="138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5" x14ac:dyDescent="0.35">
      <c r="A22" s="138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5" x14ac:dyDescent="0.35">
      <c r="A23" s="138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5" x14ac:dyDescent="0.35">
      <c r="A24" s="138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5" x14ac:dyDescent="0.35">
      <c r="A25" s="138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5" x14ac:dyDescent="0.35">
      <c r="A26" s="138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5" x14ac:dyDescent="0.35">
      <c r="A27" s="138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5" x14ac:dyDescent="0.35">
      <c r="A28" s="138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5" x14ac:dyDescent="0.35">
      <c r="A29" s="138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" thickBot="1" x14ac:dyDescent="0.4">
      <c r="A30" s="138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4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4">
      <c r="A32" s="137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5" x14ac:dyDescent="0.35">
      <c r="A33" s="138"/>
      <c r="B33" s="58" t="s">
        <v>36</v>
      </c>
      <c r="C33" s="140" t="s">
        <v>54</v>
      </c>
      <c r="D33" s="19">
        <v>40891</v>
      </c>
      <c r="E33" s="93"/>
      <c r="F33" s="98" t="s">
        <v>36</v>
      </c>
      <c r="G33" s="140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5" x14ac:dyDescent="0.35">
      <c r="A34" s="138"/>
      <c r="B34" s="59" t="s">
        <v>37</v>
      </c>
      <c r="C34" s="141"/>
      <c r="D34" s="21">
        <v>75356</v>
      </c>
      <c r="E34" s="94"/>
      <c r="F34" s="36" t="str">
        <f>+B34</f>
        <v>I2I</v>
      </c>
      <c r="G34" s="141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5" x14ac:dyDescent="0.35">
      <c r="A35" s="138"/>
      <c r="B35" s="17" t="s">
        <v>49</v>
      </c>
      <c r="C35" s="141"/>
      <c r="D35" s="21">
        <v>56030</v>
      </c>
      <c r="E35" s="94"/>
      <c r="F35" s="36" t="str">
        <f>B35</f>
        <v>Waicoop</v>
      </c>
      <c r="G35" s="141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5" x14ac:dyDescent="0.35">
      <c r="A36" s="138"/>
      <c r="B36" s="36" t="s">
        <v>38</v>
      </c>
      <c r="C36" s="141"/>
      <c r="D36" s="21">
        <v>0</v>
      </c>
      <c r="E36" s="94"/>
      <c r="F36" s="36" t="s">
        <v>38</v>
      </c>
      <c r="G36" s="141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5" x14ac:dyDescent="0.35">
      <c r="A37" s="138"/>
      <c r="B37" s="17" t="s">
        <v>41</v>
      </c>
      <c r="C37" s="141"/>
      <c r="D37" s="21">
        <v>0</v>
      </c>
      <c r="E37" s="61"/>
      <c r="F37" s="17" t="s">
        <v>41</v>
      </c>
      <c r="G37" s="141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5" x14ac:dyDescent="0.35">
      <c r="A38" s="138"/>
      <c r="B38" s="17" t="s">
        <v>42</v>
      </c>
      <c r="C38" s="141"/>
      <c r="D38" s="21">
        <v>73283</v>
      </c>
      <c r="E38" s="61"/>
      <c r="F38" s="17" t="s">
        <v>42</v>
      </c>
      <c r="G38" s="141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5" x14ac:dyDescent="0.35">
      <c r="A39" s="138"/>
      <c r="B39" s="17" t="s">
        <v>39</v>
      </c>
      <c r="C39" s="141"/>
      <c r="D39" s="21">
        <v>39517</v>
      </c>
      <c r="E39" s="61"/>
      <c r="F39" s="36" t="str">
        <f>B39</f>
        <v>Wellspring</v>
      </c>
      <c r="G39" s="141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5" x14ac:dyDescent="0.35">
      <c r="A40" s="138"/>
      <c r="B40" s="17" t="s">
        <v>56</v>
      </c>
      <c r="C40" s="141"/>
      <c r="D40" s="21">
        <v>59080</v>
      </c>
      <c r="E40" s="61"/>
      <c r="F40" s="36" t="str">
        <f>B40</f>
        <v>UNSDR</v>
      </c>
      <c r="G40" s="141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5" x14ac:dyDescent="0.35">
      <c r="A41" s="138"/>
      <c r="B41" s="17" t="s">
        <v>65</v>
      </c>
      <c r="C41" s="141"/>
      <c r="D41" s="21">
        <v>3693</v>
      </c>
      <c r="E41" s="61"/>
      <c r="F41" s="99" t="s">
        <v>65</v>
      </c>
      <c r="G41" s="141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5" x14ac:dyDescent="0.35">
      <c r="A42" s="138"/>
      <c r="B42" s="17" t="s">
        <v>51</v>
      </c>
      <c r="C42" s="141"/>
      <c r="D42" s="21">
        <v>680</v>
      </c>
      <c r="E42" s="61"/>
      <c r="F42" s="36" t="s">
        <v>19</v>
      </c>
      <c r="G42" s="141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5" x14ac:dyDescent="0.35">
      <c r="A43" s="138"/>
      <c r="B43" s="17"/>
      <c r="C43" s="142"/>
      <c r="D43" s="35"/>
      <c r="E43" s="61"/>
      <c r="F43" s="100" t="s">
        <v>57</v>
      </c>
      <c r="G43" s="141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5" x14ac:dyDescent="0.35">
      <c r="A44" s="138"/>
      <c r="B44" s="17"/>
      <c r="C44" s="60"/>
      <c r="D44" s="21"/>
      <c r="E44" s="94"/>
      <c r="F44" s="36"/>
      <c r="G44" s="142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4">
      <c r="A45" s="138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4">
      <c r="A46" s="139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4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5" x14ac:dyDescent="0.35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5" x14ac:dyDescent="0.35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5" x14ac:dyDescent="0.35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5" x14ac:dyDescent="0.35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5" x14ac:dyDescent="0.35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5" x14ac:dyDescent="0.35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5" x14ac:dyDescent="0.35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5" x14ac:dyDescent="0.35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</row>
    <row r="58" spans="1:15" ht="15.5" x14ac:dyDescent="0.35">
      <c r="B58" s="73"/>
      <c r="C58" s="74"/>
    </row>
    <row r="59" spans="1:15" ht="15.5" x14ac:dyDescent="0.35">
      <c r="B59" s="73"/>
      <c r="C59" s="74"/>
    </row>
    <row r="60" spans="1:15" ht="15.5" x14ac:dyDescent="0.35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F2BE-5169-4412-9A92-E92EDE339B78}">
  <dimension ref="A1:O63"/>
  <sheetViews>
    <sheetView tabSelected="1" workbookViewId="0">
      <selection activeCell="F4" sqref="F4"/>
    </sheetView>
  </sheetViews>
  <sheetFormatPr defaultColWidth="12.54296875" defaultRowHeight="14.5" x14ac:dyDescent="0.35"/>
  <cols>
    <col min="1" max="1" width="6.36328125" customWidth="1"/>
    <col min="2" max="2" width="48.54296875" customWidth="1"/>
    <col min="3" max="3" width="15.453125" style="1" customWidth="1"/>
    <col min="4" max="4" width="15.08984375" style="1" customWidth="1"/>
    <col min="5" max="5" width="15.08984375" customWidth="1"/>
    <col min="6" max="6" width="49.08984375" customWidth="1"/>
    <col min="7" max="8" width="15.36328125" style="1" customWidth="1"/>
    <col min="9" max="9" width="12.54296875" style="1"/>
    <col min="10" max="10" width="15" bestFit="1" customWidth="1"/>
    <col min="13" max="13" width="19.54296875" bestFit="1" customWidth="1"/>
    <col min="14" max="14" width="15" bestFit="1" customWidth="1"/>
  </cols>
  <sheetData>
    <row r="1" spans="1:15" x14ac:dyDescent="0.35">
      <c r="G1" s="143" t="s">
        <v>83</v>
      </c>
    </row>
    <row r="2" spans="1:15" ht="18.5" x14ac:dyDescent="0.45">
      <c r="B2" s="136" t="s">
        <v>73</v>
      </c>
      <c r="C2" s="136"/>
      <c r="D2" s="136"/>
      <c r="E2" s="136"/>
      <c r="F2" s="136"/>
      <c r="G2" s="136"/>
      <c r="H2" s="136"/>
    </row>
    <row r="6" spans="1:15" ht="7.5" customHeight="1" thickBot="1" x14ac:dyDescent="0.4"/>
    <row r="7" spans="1:15" s="2" customFormat="1" ht="21" customHeight="1" thickBot="1" x14ac:dyDescent="0.4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121" t="s">
        <v>1</v>
      </c>
      <c r="H7" s="7" t="s">
        <v>2</v>
      </c>
      <c r="I7" s="131"/>
    </row>
    <row r="8" spans="1:15" ht="15.5" x14ac:dyDescent="0.35">
      <c r="A8" s="137" t="s">
        <v>5</v>
      </c>
      <c r="B8" s="8" t="s">
        <v>6</v>
      </c>
      <c r="C8" s="9">
        <v>837984</v>
      </c>
      <c r="D8" s="130">
        <v>870840.86</v>
      </c>
      <c r="E8" s="85">
        <f>+(D8/C8)</f>
        <v>1.0392094121128803</v>
      </c>
      <c r="F8" s="11" t="s">
        <v>7</v>
      </c>
      <c r="G8" s="122">
        <f>C29*0.9</f>
        <v>1415370.6</v>
      </c>
      <c r="H8" s="13">
        <v>1412670.6</v>
      </c>
      <c r="I8" s="132">
        <f>C29*0.9</f>
        <v>1415370.6</v>
      </c>
      <c r="J8" s="62"/>
      <c r="K8" s="16"/>
      <c r="L8" s="16"/>
      <c r="M8" s="16"/>
      <c r="N8" s="16"/>
      <c r="O8" s="16"/>
    </row>
    <row r="9" spans="1:15" ht="15.5" x14ac:dyDescent="0.35">
      <c r="A9" s="138"/>
      <c r="B9" s="17"/>
      <c r="C9" s="18"/>
      <c r="D9" s="19"/>
      <c r="E9" s="86"/>
      <c r="F9" s="20" t="s">
        <v>68</v>
      </c>
      <c r="G9" s="60"/>
      <c r="H9" s="21"/>
      <c r="I9" s="15">
        <f>H8*0.2</f>
        <v>282534.12000000005</v>
      </c>
      <c r="J9" s="22"/>
      <c r="K9" s="16"/>
      <c r="L9" s="16"/>
      <c r="M9" s="16"/>
      <c r="N9" s="16"/>
      <c r="O9" s="16"/>
    </row>
    <row r="10" spans="1:15" ht="15.5" x14ac:dyDescent="0.35">
      <c r="A10" s="138"/>
      <c r="B10" s="23" t="s">
        <v>9</v>
      </c>
      <c r="C10" s="24">
        <v>243650</v>
      </c>
      <c r="D10" s="25">
        <v>249316.03</v>
      </c>
      <c r="E10" s="85">
        <f t="shared" ref="E10" si="0">+(D10/C10)</f>
        <v>1.0232547917094192</v>
      </c>
      <c r="F10" s="26"/>
      <c r="G10" s="60"/>
      <c r="H10" s="27"/>
      <c r="I10" s="132"/>
      <c r="J10" s="110"/>
      <c r="K10" s="16"/>
      <c r="L10" s="16"/>
      <c r="M10" s="16"/>
      <c r="N10" s="16"/>
      <c r="O10" s="16"/>
    </row>
    <row r="11" spans="1:15" ht="15.5" x14ac:dyDescent="0.35">
      <c r="A11" s="138"/>
      <c r="B11" s="17"/>
      <c r="C11" s="18"/>
      <c r="D11" s="19"/>
      <c r="E11" s="87"/>
      <c r="F11" s="97" t="s">
        <v>12</v>
      </c>
      <c r="G11" s="123">
        <f>C29*0.1</f>
        <v>157263.40000000002</v>
      </c>
      <c r="H11" s="29">
        <f>SUM(H12:H19)</f>
        <v>214105.24000000002</v>
      </c>
      <c r="I11" s="15">
        <f>H8*0.2</f>
        <v>282534.12000000005</v>
      </c>
      <c r="J11" s="111"/>
      <c r="K11" s="31"/>
      <c r="L11" s="16"/>
      <c r="M11" s="16"/>
      <c r="N11" s="16"/>
      <c r="O11" s="16"/>
    </row>
    <row r="12" spans="1:15" ht="15.5" x14ac:dyDescent="0.35">
      <c r="A12" s="138"/>
      <c r="B12" s="17"/>
      <c r="C12" s="18"/>
      <c r="D12" s="19"/>
      <c r="E12" s="87"/>
      <c r="F12" s="17" t="s">
        <v>13</v>
      </c>
      <c r="G12" s="60">
        <v>49000</v>
      </c>
      <c r="H12" s="21">
        <v>49000</v>
      </c>
      <c r="I12" s="15"/>
      <c r="J12" s="41"/>
      <c r="K12" s="16"/>
      <c r="L12" s="16"/>
      <c r="M12" s="16"/>
      <c r="N12" s="16"/>
      <c r="O12" s="16"/>
    </row>
    <row r="13" spans="1:15" ht="15.5" x14ac:dyDescent="0.35">
      <c r="A13" s="138"/>
      <c r="B13" s="23" t="s">
        <v>14</v>
      </c>
      <c r="C13" s="32">
        <f>SUM(C14:C19)</f>
        <v>198000</v>
      </c>
      <c r="D13" s="33">
        <f>SUM(D14:D19)</f>
        <v>208925.4</v>
      </c>
      <c r="E13" s="88">
        <f>+(D13/C13)</f>
        <v>1.0551787878787879</v>
      </c>
      <c r="F13" s="38" t="s">
        <v>21</v>
      </c>
      <c r="G13" s="127">
        <v>32000</v>
      </c>
      <c r="H13" s="21">
        <v>36407.300000000003</v>
      </c>
      <c r="I13" s="132"/>
      <c r="J13" s="62"/>
      <c r="K13" s="16"/>
      <c r="L13" s="16"/>
      <c r="M13" s="16"/>
      <c r="N13" s="16"/>
      <c r="O13" s="16"/>
    </row>
    <row r="14" spans="1:15" ht="15.5" x14ac:dyDescent="0.35">
      <c r="A14" s="138"/>
      <c r="B14" s="17" t="s">
        <v>15</v>
      </c>
      <c r="C14" s="18">
        <v>91000</v>
      </c>
      <c r="D14" s="83">
        <v>59798.36</v>
      </c>
      <c r="E14" s="87"/>
      <c r="F14" s="17" t="s">
        <v>19</v>
      </c>
      <c r="G14" s="125">
        <v>36263</v>
      </c>
      <c r="H14" s="39">
        <v>50711.93</v>
      </c>
      <c r="I14" s="15"/>
      <c r="J14" s="41"/>
      <c r="K14" s="16"/>
      <c r="L14" s="16"/>
      <c r="M14" s="16"/>
      <c r="N14" s="16"/>
      <c r="O14" s="16"/>
    </row>
    <row r="15" spans="1:15" ht="15.5" x14ac:dyDescent="0.35">
      <c r="A15" s="138"/>
      <c r="B15" s="17" t="s">
        <v>16</v>
      </c>
      <c r="C15" s="37">
        <v>10000</v>
      </c>
      <c r="D15" s="83">
        <v>13094.3</v>
      </c>
      <c r="E15" s="87"/>
      <c r="F15" s="17" t="s">
        <v>55</v>
      </c>
      <c r="G15" s="60">
        <v>40000</v>
      </c>
      <c r="H15" s="21">
        <f>35000+5000</f>
        <v>40000</v>
      </c>
      <c r="I15" s="15"/>
      <c r="J15" s="41"/>
      <c r="K15" s="16"/>
      <c r="L15" s="16"/>
      <c r="M15" s="16"/>
      <c r="N15" s="16"/>
      <c r="O15" s="16"/>
    </row>
    <row r="16" spans="1:15" ht="15.5" x14ac:dyDescent="0.35">
      <c r="A16" s="138"/>
      <c r="B16" s="17" t="s">
        <v>18</v>
      </c>
      <c r="C16" s="18">
        <v>16000</v>
      </c>
      <c r="D16" s="117">
        <v>12652.1</v>
      </c>
      <c r="E16" s="87"/>
      <c r="F16" s="17" t="s">
        <v>80</v>
      </c>
      <c r="G16" s="60">
        <v>30000</v>
      </c>
      <c r="H16" s="21">
        <v>30000</v>
      </c>
      <c r="I16" s="15"/>
      <c r="J16" s="41"/>
      <c r="K16" s="16"/>
      <c r="L16" s="16"/>
      <c r="M16" s="16" t="s">
        <v>67</v>
      </c>
      <c r="N16" s="16"/>
      <c r="O16" s="16"/>
    </row>
    <row r="17" spans="1:15" ht="15.5" x14ac:dyDescent="0.35">
      <c r="A17" s="138"/>
      <c r="B17" s="17" t="s">
        <v>22</v>
      </c>
      <c r="C17" s="18">
        <v>24000</v>
      </c>
      <c r="D17" s="83">
        <v>88207.73</v>
      </c>
      <c r="E17" s="87"/>
      <c r="F17" s="17" t="s">
        <v>17</v>
      </c>
      <c r="G17" s="60"/>
      <c r="H17" s="21">
        <f>42986.01-5000-30000</f>
        <v>7986.010000000002</v>
      </c>
      <c r="I17" s="62"/>
      <c r="J17" s="41"/>
      <c r="K17" s="41"/>
      <c r="L17" s="41"/>
      <c r="M17" s="41"/>
      <c r="N17" s="41"/>
      <c r="O17" s="16"/>
    </row>
    <row r="18" spans="1:15" ht="15.5" x14ac:dyDescent="0.35">
      <c r="A18" s="138"/>
      <c r="B18" s="17" t="s">
        <v>23</v>
      </c>
      <c r="C18" s="18">
        <v>25000</v>
      </c>
      <c r="D18" s="19">
        <v>24124.03</v>
      </c>
      <c r="E18" s="87"/>
      <c r="F18" s="119"/>
      <c r="H18" s="65"/>
      <c r="I18" s="62"/>
      <c r="J18" s="41"/>
      <c r="K18" s="41"/>
      <c r="L18" s="41"/>
      <c r="M18" s="41"/>
      <c r="N18" s="41"/>
      <c r="O18" s="16"/>
    </row>
    <row r="19" spans="1:15" ht="15.5" x14ac:dyDescent="0.35">
      <c r="A19" s="138"/>
      <c r="B19" s="17" t="s">
        <v>24</v>
      </c>
      <c r="C19" s="18">
        <v>32000</v>
      </c>
      <c r="D19" s="83">
        <v>11048.88</v>
      </c>
      <c r="E19" s="87"/>
      <c r="F19" s="17"/>
      <c r="G19" s="60"/>
      <c r="H19" s="21"/>
      <c r="I19" s="62"/>
      <c r="J19" s="41"/>
      <c r="K19" s="41"/>
      <c r="L19" s="41"/>
      <c r="M19" s="41"/>
      <c r="N19" s="41"/>
      <c r="O19" s="16"/>
    </row>
    <row r="20" spans="1:15" ht="15.5" x14ac:dyDescent="0.35">
      <c r="A20" s="138"/>
      <c r="B20" s="34"/>
      <c r="C20" s="42"/>
      <c r="D20" s="82"/>
      <c r="E20" s="87"/>
      <c r="F20" s="35"/>
      <c r="G20" s="124"/>
      <c r="H20" s="35"/>
      <c r="I20" s="62"/>
      <c r="J20" s="112"/>
      <c r="K20" s="41"/>
      <c r="L20" s="41"/>
      <c r="M20" s="41"/>
      <c r="N20" s="41"/>
      <c r="O20" s="16"/>
    </row>
    <row r="21" spans="1:15" ht="15.5" x14ac:dyDescent="0.35">
      <c r="A21" s="138"/>
      <c r="B21" s="44" t="s">
        <v>25</v>
      </c>
      <c r="C21" s="45">
        <f>SUM(C22:C27)</f>
        <v>293000</v>
      </c>
      <c r="D21" s="46">
        <f>SUM(D22:D28)</f>
        <v>297693.55</v>
      </c>
      <c r="E21" s="89">
        <f t="shared" ref="E21" si="1">+(D21/C21)</f>
        <v>1.0160189419795222</v>
      </c>
      <c r="F21" s="35"/>
      <c r="G21" s="124"/>
      <c r="H21" s="35"/>
      <c r="I21" s="62"/>
      <c r="J21" s="41"/>
      <c r="K21" s="41"/>
      <c r="L21" s="41"/>
      <c r="M21" s="41"/>
      <c r="N21" s="41"/>
      <c r="O21" s="16"/>
    </row>
    <row r="22" spans="1:15" ht="15.5" x14ac:dyDescent="0.35">
      <c r="A22" s="138"/>
      <c r="B22" s="34" t="s">
        <v>78</v>
      </c>
      <c r="C22" s="42">
        <v>20000</v>
      </c>
      <c r="D22" s="43">
        <v>19518.830000000002</v>
      </c>
      <c r="E22" s="87"/>
      <c r="F22" s="35"/>
      <c r="G22" s="124"/>
      <c r="H22" s="35"/>
      <c r="I22" s="62"/>
      <c r="J22" s="41"/>
      <c r="K22" s="41"/>
      <c r="L22" s="41"/>
      <c r="M22" s="41"/>
      <c r="N22" s="41"/>
      <c r="O22" s="16"/>
    </row>
    <row r="23" spans="1:15" ht="15.5" x14ac:dyDescent="0.35">
      <c r="A23" s="138"/>
      <c r="B23" s="34" t="s">
        <v>79</v>
      </c>
      <c r="C23" s="42">
        <v>22000</v>
      </c>
      <c r="D23" s="43">
        <v>10998.58</v>
      </c>
      <c r="E23" s="87"/>
      <c r="F23" s="34"/>
      <c r="G23" s="124"/>
      <c r="H23" s="35"/>
      <c r="I23" s="62"/>
      <c r="J23" s="41"/>
      <c r="K23" s="41"/>
      <c r="L23" s="41"/>
      <c r="M23" s="41"/>
      <c r="N23" s="41"/>
      <c r="O23" s="16"/>
    </row>
    <row r="24" spans="1:15" ht="15.5" x14ac:dyDescent="0.35">
      <c r="A24" s="138"/>
      <c r="B24" s="34" t="s">
        <v>77</v>
      </c>
      <c r="C24" s="42">
        <v>56000</v>
      </c>
      <c r="D24" s="43">
        <f>31584.34+47840</f>
        <v>79424.34</v>
      </c>
      <c r="E24" s="87"/>
      <c r="F24" s="35"/>
      <c r="G24" s="124"/>
      <c r="H24" s="35"/>
      <c r="I24" s="62"/>
      <c r="J24" s="62"/>
      <c r="K24" s="41"/>
      <c r="L24" s="41"/>
      <c r="M24" s="41"/>
      <c r="N24" s="41"/>
      <c r="O24" s="16"/>
    </row>
    <row r="25" spans="1:15" ht="15.5" x14ac:dyDescent="0.35">
      <c r="A25" s="138"/>
      <c r="B25" s="34" t="s">
        <v>29</v>
      </c>
      <c r="C25" s="42">
        <v>6500</v>
      </c>
      <c r="D25" s="43">
        <v>5929</v>
      </c>
      <c r="E25" s="87"/>
      <c r="F25" s="34"/>
      <c r="G25" s="124"/>
      <c r="H25" s="35"/>
      <c r="I25" s="62"/>
      <c r="J25" s="41"/>
      <c r="K25" s="41"/>
      <c r="L25" s="41"/>
      <c r="M25" s="41"/>
      <c r="N25" s="41"/>
      <c r="O25" s="16"/>
    </row>
    <row r="26" spans="1:15" ht="15.5" x14ac:dyDescent="0.35">
      <c r="A26" s="138"/>
      <c r="B26" s="34" t="s">
        <v>76</v>
      </c>
      <c r="C26" s="42">
        <v>25000</v>
      </c>
      <c r="D26" s="82">
        <v>17142.43</v>
      </c>
      <c r="E26" s="87"/>
      <c r="F26" s="34"/>
      <c r="G26" s="124"/>
      <c r="H26" s="35"/>
      <c r="I26" s="62"/>
      <c r="J26" s="62"/>
      <c r="K26" s="41"/>
      <c r="L26" s="41"/>
      <c r="M26" s="41"/>
      <c r="N26" s="41"/>
      <c r="O26" s="16"/>
    </row>
    <row r="27" spans="1:15" ht="15.5" x14ac:dyDescent="0.35">
      <c r="A27" s="138"/>
      <c r="B27" s="34" t="s">
        <v>82</v>
      </c>
      <c r="C27" s="42">
        <v>163500</v>
      </c>
      <c r="D27" s="82">
        <v>164680.37</v>
      </c>
      <c r="E27" s="87"/>
      <c r="F27" s="34"/>
      <c r="G27" s="124"/>
      <c r="H27" s="35"/>
      <c r="I27" s="62"/>
      <c r="J27" s="41"/>
      <c r="K27" s="41"/>
      <c r="L27" s="41"/>
      <c r="M27" s="41"/>
      <c r="N27" s="41"/>
      <c r="O27" s="16"/>
    </row>
    <row r="28" spans="1:15" ht="16" thickBot="1" x14ac:dyDescent="0.4">
      <c r="A28" s="138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41"/>
      <c r="O28" s="16"/>
    </row>
    <row r="29" spans="1:15" s="2" customFormat="1" ht="20.25" customHeight="1" thickBot="1" x14ac:dyDescent="0.4">
      <c r="A29" s="6"/>
      <c r="B29" s="47" t="s">
        <v>32</v>
      </c>
      <c r="C29" s="48">
        <f>C21+C13+C10+C8</f>
        <v>1572634</v>
      </c>
      <c r="D29" s="49">
        <f>D21+D13+D10+D8</f>
        <v>1626775.8399999999</v>
      </c>
      <c r="E29" s="91">
        <f>+(D29/C29)</f>
        <v>1.0344274891678547</v>
      </c>
      <c r="F29" s="47" t="s">
        <v>32</v>
      </c>
      <c r="G29" s="50">
        <f>G11+G8</f>
        <v>1572634</v>
      </c>
      <c r="H29" s="50">
        <f>H11+H8</f>
        <v>1626775.84</v>
      </c>
      <c r="I29" s="133"/>
      <c r="J29" s="108"/>
      <c r="K29" s="52"/>
      <c r="L29" s="52"/>
      <c r="M29" s="52"/>
      <c r="N29" s="52"/>
      <c r="O29" s="53"/>
    </row>
    <row r="30" spans="1:15" s="2" customFormat="1" ht="20.25" customHeight="1" thickBot="1" x14ac:dyDescent="0.4">
      <c r="A30" s="137" t="s">
        <v>33</v>
      </c>
      <c r="B30" s="54" t="s">
        <v>34</v>
      </c>
      <c r="C30" s="75">
        <f>SUM(C31:C43)</f>
        <v>0</v>
      </c>
      <c r="D30" s="57">
        <f>SUM(D31:D43)</f>
        <v>2031100.0200000003</v>
      </c>
      <c r="E30" s="92"/>
      <c r="F30" s="55" t="s">
        <v>35</v>
      </c>
      <c r="G30" s="56">
        <f>SUM(G31:G41)</f>
        <v>0</v>
      </c>
      <c r="H30" s="57">
        <f>SUM(H31:H41)</f>
        <v>2031100.0200000003</v>
      </c>
      <c r="I30" s="108"/>
      <c r="J30" s="52"/>
      <c r="K30" s="52"/>
      <c r="L30" s="52"/>
      <c r="M30" s="52"/>
      <c r="N30" s="52"/>
      <c r="O30" s="53"/>
    </row>
    <row r="31" spans="1:15" ht="15.5" x14ac:dyDescent="0.35">
      <c r="A31" s="138"/>
      <c r="B31" s="58" t="s">
        <v>36</v>
      </c>
      <c r="C31" s="140"/>
      <c r="D31" s="19">
        <f>87775.73</f>
        <v>87775.73</v>
      </c>
      <c r="E31" s="93"/>
      <c r="F31" s="98" t="s">
        <v>36</v>
      </c>
      <c r="G31" s="140"/>
      <c r="H31" s="21">
        <f t="shared" ref="H31:H38" si="2">D31</f>
        <v>87775.73</v>
      </c>
      <c r="I31" s="62"/>
      <c r="J31" s="41"/>
      <c r="K31" s="41"/>
      <c r="L31" s="41"/>
      <c r="M31" s="41"/>
      <c r="N31" s="41"/>
      <c r="O31" s="16"/>
    </row>
    <row r="32" spans="1:15" ht="15.5" x14ac:dyDescent="0.35">
      <c r="A32" s="138"/>
      <c r="B32" s="59" t="s">
        <v>37</v>
      </c>
      <c r="C32" s="141"/>
      <c r="D32" s="21">
        <v>38895</v>
      </c>
      <c r="E32" s="94"/>
      <c r="F32" s="36" t="str">
        <f>+B32</f>
        <v>I2I</v>
      </c>
      <c r="G32" s="141"/>
      <c r="H32" s="21">
        <f t="shared" si="2"/>
        <v>38895</v>
      </c>
      <c r="I32" s="62"/>
      <c r="J32" s="41"/>
      <c r="K32" s="41"/>
      <c r="L32" s="41"/>
      <c r="M32" s="41"/>
      <c r="N32" s="41"/>
      <c r="O32" s="16"/>
    </row>
    <row r="33" spans="1:15" ht="15.5" x14ac:dyDescent="0.35">
      <c r="A33" s="138"/>
      <c r="B33" s="17" t="s">
        <v>49</v>
      </c>
      <c r="C33" s="141"/>
      <c r="D33" s="21">
        <v>81351.570000000007</v>
      </c>
      <c r="E33" s="94"/>
      <c r="F33" s="36" t="str">
        <f t="shared" ref="F33:F38" si="3">B33</f>
        <v>Waicoop</v>
      </c>
      <c r="G33" s="141"/>
      <c r="H33" s="21">
        <f t="shared" si="2"/>
        <v>81351.570000000007</v>
      </c>
      <c r="I33" s="62"/>
      <c r="J33" s="41"/>
      <c r="K33" s="41"/>
      <c r="L33" s="41"/>
      <c r="M33" s="41"/>
      <c r="N33" s="41"/>
      <c r="O33" s="16"/>
    </row>
    <row r="34" spans="1:15" ht="15.5" x14ac:dyDescent="0.35">
      <c r="A34" s="138"/>
      <c r="B34" s="17" t="s">
        <v>69</v>
      </c>
      <c r="C34" s="141"/>
      <c r="D34" s="21">
        <f>107704.64+129161.15</f>
        <v>236865.78999999998</v>
      </c>
      <c r="E34" s="94"/>
      <c r="F34" s="36" t="str">
        <f t="shared" si="3"/>
        <v>Citi Foundation</v>
      </c>
      <c r="G34" s="141"/>
      <c r="H34" s="21">
        <f t="shared" si="2"/>
        <v>236865.78999999998</v>
      </c>
      <c r="I34" s="62"/>
      <c r="J34" s="41"/>
      <c r="K34" s="41"/>
      <c r="L34" s="41"/>
      <c r="M34" s="41"/>
      <c r="N34" s="41"/>
      <c r="O34" s="16"/>
    </row>
    <row r="35" spans="1:15" ht="15.5" x14ac:dyDescent="0.35">
      <c r="A35" s="138"/>
      <c r="B35" s="17" t="s">
        <v>39</v>
      </c>
      <c r="C35" s="141"/>
      <c r="D35" s="21">
        <f>168103.72</f>
        <v>168103.72</v>
      </c>
      <c r="E35" s="61"/>
      <c r="F35" s="17" t="str">
        <f t="shared" si="3"/>
        <v>Wellspring</v>
      </c>
      <c r="G35" s="141"/>
      <c r="H35" s="21">
        <f t="shared" si="2"/>
        <v>168103.72</v>
      </c>
      <c r="I35" s="62"/>
      <c r="J35" s="41"/>
      <c r="K35" s="41"/>
      <c r="L35" s="41"/>
      <c r="M35" s="41"/>
      <c r="N35" s="41"/>
      <c r="O35" s="16"/>
    </row>
    <row r="36" spans="1:15" ht="15.5" x14ac:dyDescent="0.35">
      <c r="A36" s="138"/>
      <c r="B36" s="17" t="s">
        <v>70</v>
      </c>
      <c r="C36" s="141"/>
      <c r="D36" s="21">
        <v>589419.31000000006</v>
      </c>
      <c r="E36" s="61"/>
      <c r="F36" s="36" t="str">
        <f t="shared" si="3"/>
        <v>UNSR</v>
      </c>
      <c r="G36" s="141"/>
      <c r="H36" s="21">
        <f t="shared" si="2"/>
        <v>589419.31000000006</v>
      </c>
      <c r="I36" s="62"/>
      <c r="J36" s="41"/>
      <c r="K36" s="41"/>
      <c r="L36" s="41"/>
      <c r="M36" s="41"/>
      <c r="N36" s="41"/>
      <c r="O36" s="16"/>
    </row>
    <row r="37" spans="1:15" ht="15.5" x14ac:dyDescent="0.35">
      <c r="A37" s="138"/>
      <c r="B37" s="17" t="s">
        <v>71</v>
      </c>
      <c r="C37" s="141"/>
      <c r="D37" s="21">
        <v>571034.03</v>
      </c>
      <c r="E37" s="61"/>
      <c r="F37" s="36" t="str">
        <f t="shared" si="3"/>
        <v>Ukraine</v>
      </c>
      <c r="G37" s="141"/>
      <c r="H37" s="21">
        <f t="shared" si="2"/>
        <v>571034.03</v>
      </c>
      <c r="I37" s="62"/>
      <c r="J37" s="41"/>
      <c r="K37" s="41"/>
      <c r="L37" s="41"/>
      <c r="M37" s="41"/>
      <c r="N37" s="41"/>
      <c r="O37" s="16"/>
    </row>
    <row r="38" spans="1:15" ht="15.5" x14ac:dyDescent="0.35">
      <c r="A38" s="138"/>
      <c r="B38" s="17" t="s">
        <v>72</v>
      </c>
      <c r="C38" s="141"/>
      <c r="D38" s="21">
        <v>32497.32</v>
      </c>
      <c r="E38" s="61"/>
      <c r="F38" s="36" t="str">
        <f t="shared" si="3"/>
        <v>Uni4All</v>
      </c>
      <c r="G38" s="141"/>
      <c r="H38" s="21">
        <f t="shared" si="2"/>
        <v>32497.32</v>
      </c>
      <c r="I38" s="62"/>
      <c r="J38" s="1"/>
      <c r="K38" s="41"/>
      <c r="L38" s="41"/>
      <c r="M38" s="41"/>
      <c r="N38" s="41"/>
      <c r="O38" s="16"/>
    </row>
    <row r="39" spans="1:15" ht="15.5" x14ac:dyDescent="0.35">
      <c r="A39" s="138"/>
      <c r="B39" s="17"/>
      <c r="C39" s="141"/>
      <c r="D39" s="21"/>
      <c r="E39" s="61"/>
      <c r="F39" s="36"/>
      <c r="G39" s="141"/>
      <c r="H39" s="21"/>
      <c r="I39" s="62"/>
      <c r="J39" s="41"/>
      <c r="K39" s="41"/>
      <c r="L39" s="62"/>
      <c r="M39" s="41"/>
      <c r="N39" s="41"/>
      <c r="O39" s="16"/>
    </row>
    <row r="40" spans="1:15" ht="15.5" x14ac:dyDescent="0.35">
      <c r="A40" s="138"/>
      <c r="B40" s="17" t="s">
        <v>74</v>
      </c>
      <c r="C40" s="141"/>
      <c r="D40" s="21">
        <f>124307.76+84209.5</f>
        <v>208517.26</v>
      </c>
      <c r="E40" s="61"/>
      <c r="F40" s="36" t="s">
        <v>19</v>
      </c>
      <c r="G40" s="141"/>
      <c r="H40" s="21">
        <v>140948.04999999999</v>
      </c>
      <c r="I40" s="62"/>
      <c r="J40" s="41"/>
      <c r="K40" s="41"/>
      <c r="L40" s="41"/>
      <c r="M40" s="41"/>
      <c r="N40" s="41"/>
      <c r="O40" s="16"/>
    </row>
    <row r="41" spans="1:15" ht="15.5" x14ac:dyDescent="0.35">
      <c r="A41" s="138"/>
      <c r="B41" s="17"/>
      <c r="C41" s="142"/>
      <c r="D41" s="35"/>
      <c r="E41" s="61"/>
      <c r="F41" s="100" t="s">
        <v>81</v>
      </c>
      <c r="G41" s="141"/>
      <c r="H41" s="35">
        <f>75120.8+8768+6.69+5.09+308.92</f>
        <v>84209.5</v>
      </c>
      <c r="I41" s="62"/>
      <c r="J41" s="62"/>
      <c r="K41" s="41"/>
      <c r="L41" s="62"/>
      <c r="M41" s="41"/>
      <c r="N41" s="41"/>
      <c r="O41" s="16"/>
    </row>
    <row r="42" spans="1:15" ht="15.5" x14ac:dyDescent="0.35">
      <c r="A42" s="138"/>
      <c r="B42" s="17"/>
      <c r="C42" s="60"/>
      <c r="D42" s="21"/>
      <c r="E42" s="94"/>
      <c r="F42" s="36"/>
      <c r="G42" s="142"/>
      <c r="H42" s="21"/>
      <c r="I42" s="62"/>
      <c r="J42" s="62"/>
      <c r="K42" s="41"/>
      <c r="L42" s="41"/>
      <c r="M42" s="41"/>
      <c r="N42" s="41"/>
      <c r="O42" s="16"/>
    </row>
    <row r="43" spans="1:15" ht="18" customHeight="1" thickBot="1" x14ac:dyDescent="0.4">
      <c r="A43" s="138"/>
      <c r="B43" s="63" t="s">
        <v>44</v>
      </c>
      <c r="C43" s="64"/>
      <c r="D43" s="77">
        <v>16640.29</v>
      </c>
      <c r="E43" s="95"/>
      <c r="F43" s="101"/>
      <c r="G43" s="65"/>
      <c r="H43" s="65"/>
      <c r="I43" s="62"/>
      <c r="J43" s="62"/>
      <c r="K43" s="41"/>
      <c r="L43" s="41"/>
      <c r="M43" s="41"/>
      <c r="N43" s="41"/>
      <c r="O43" s="16"/>
    </row>
    <row r="44" spans="1:15" ht="24" customHeight="1" thickBot="1" x14ac:dyDescent="0.4">
      <c r="A44" s="139"/>
      <c r="B44" s="66" t="s">
        <v>32</v>
      </c>
      <c r="C44" s="76">
        <f>SUM(C31:C43)</f>
        <v>0</v>
      </c>
      <c r="D44" s="67">
        <f>SUM(D31:D43)</f>
        <v>2031100.0200000003</v>
      </c>
      <c r="E44" s="96"/>
      <c r="F44" s="102" t="s">
        <v>32</v>
      </c>
      <c r="G44" s="67">
        <f>SUM(G31:G43)</f>
        <v>0</v>
      </c>
      <c r="H44" s="109">
        <f>SUM(H31:H42)</f>
        <v>2031100.0200000003</v>
      </c>
      <c r="I44" s="62"/>
      <c r="J44" s="62"/>
      <c r="K44" s="62"/>
      <c r="L44" s="41"/>
      <c r="M44" s="41"/>
      <c r="N44" s="41"/>
      <c r="O44" s="16"/>
    </row>
    <row r="45" spans="1:15" ht="24" customHeight="1" thickBot="1" x14ac:dyDescent="0.4">
      <c r="B45" s="68" t="s">
        <v>40</v>
      </c>
      <c r="C45" s="69">
        <f>C44+C29</f>
        <v>1572634</v>
      </c>
      <c r="D45" s="69">
        <f>D44+D29</f>
        <v>3657875.8600000003</v>
      </c>
      <c r="E45" s="70"/>
      <c r="F45" s="71" t="s">
        <v>40</v>
      </c>
      <c r="G45" s="69">
        <f>G29+G44</f>
        <v>1572634</v>
      </c>
      <c r="H45" s="72">
        <f>H29+H44</f>
        <v>3657875.8600000003</v>
      </c>
      <c r="I45" s="62"/>
      <c r="J45" s="62"/>
      <c r="K45" s="41"/>
      <c r="L45" s="41"/>
      <c r="M45" s="41"/>
      <c r="N45" s="41"/>
      <c r="O45" s="16"/>
    </row>
    <row r="46" spans="1:15" ht="15.5" x14ac:dyDescent="0.35">
      <c r="D46" s="84"/>
      <c r="E46" s="1"/>
      <c r="I46" s="62"/>
      <c r="J46" s="62"/>
      <c r="K46" s="41"/>
      <c r="L46" s="41"/>
      <c r="M46" s="41"/>
      <c r="N46" s="41"/>
      <c r="O46" s="16"/>
    </row>
    <row r="47" spans="1:15" ht="43.5" x14ac:dyDescent="0.35">
      <c r="A47" s="118" t="s">
        <v>43</v>
      </c>
      <c r="B47" s="134" t="s">
        <v>75</v>
      </c>
      <c r="C47" s="107"/>
      <c r="E47" s="128"/>
      <c r="I47" s="62"/>
      <c r="J47" s="41"/>
      <c r="K47" s="41"/>
      <c r="L47" s="41"/>
      <c r="M47" s="41"/>
      <c r="N47" s="41"/>
      <c r="O47" s="16"/>
    </row>
    <row r="48" spans="1:15" ht="15.5" x14ac:dyDescent="0.35">
      <c r="A48" s="118"/>
      <c r="B48" s="106"/>
      <c r="C48" s="107"/>
      <c r="E48" s="128"/>
      <c r="I48" s="62"/>
      <c r="J48" s="41"/>
      <c r="K48" s="41"/>
      <c r="L48" s="41"/>
      <c r="M48" s="41"/>
      <c r="N48" s="41"/>
      <c r="O48" s="16"/>
    </row>
    <row r="49" spans="1:15" ht="15.5" x14ac:dyDescent="0.35">
      <c r="A49" s="118"/>
      <c r="E49" s="128"/>
      <c r="I49" s="62"/>
      <c r="J49" s="41"/>
      <c r="K49" s="41"/>
      <c r="L49" s="41"/>
      <c r="M49" s="41"/>
      <c r="N49" s="41"/>
      <c r="O49" s="16"/>
    </row>
    <row r="50" spans="1:15" ht="15.5" x14ac:dyDescent="0.35">
      <c r="A50" s="118"/>
      <c r="E50" s="128"/>
      <c r="I50" s="62"/>
      <c r="J50" s="41"/>
      <c r="K50" s="41"/>
      <c r="L50" s="41"/>
      <c r="M50" s="41"/>
      <c r="N50" s="41"/>
      <c r="O50" s="16"/>
    </row>
    <row r="51" spans="1:15" ht="15.5" x14ac:dyDescent="0.35">
      <c r="B51" s="105"/>
      <c r="C51" s="107"/>
      <c r="E51" s="129"/>
      <c r="I51" s="15"/>
      <c r="J51" s="16"/>
      <c r="K51" s="16"/>
      <c r="L51" s="16"/>
      <c r="M51" s="16"/>
      <c r="N51" s="16"/>
      <c r="O51" s="16"/>
    </row>
    <row r="52" spans="1:15" ht="15.5" x14ac:dyDescent="0.35">
      <c r="B52" s="106"/>
      <c r="C52" s="107"/>
      <c r="E52" s="129"/>
      <c r="I52" s="15"/>
      <c r="J52" s="16"/>
      <c r="K52" s="16"/>
      <c r="L52" s="16"/>
      <c r="M52" s="16"/>
      <c r="N52" s="16"/>
      <c r="O52" s="16"/>
    </row>
    <row r="53" spans="1:15" ht="15.5" x14ac:dyDescent="0.35">
      <c r="B53" s="106"/>
      <c r="E53" s="129"/>
      <c r="I53" s="15"/>
      <c r="J53" s="16"/>
      <c r="K53" s="16"/>
      <c r="L53" s="16"/>
      <c r="M53" s="16"/>
      <c r="N53" s="16"/>
      <c r="O53" s="16"/>
    </row>
    <row r="54" spans="1:15" ht="15.5" x14ac:dyDescent="0.35">
      <c r="B54" s="106"/>
      <c r="E54" s="129"/>
      <c r="I54" s="15"/>
      <c r="J54" s="16"/>
      <c r="K54" s="16"/>
      <c r="L54" s="16"/>
      <c r="M54" s="16"/>
      <c r="N54" s="16"/>
      <c r="O54" s="16"/>
    </row>
    <row r="55" spans="1:15" ht="15.5" x14ac:dyDescent="0.35">
      <c r="B55" s="106"/>
      <c r="E55" s="129"/>
      <c r="I55" s="15"/>
      <c r="J55" s="16"/>
      <c r="K55" s="16"/>
      <c r="L55" s="16"/>
      <c r="M55" s="16"/>
      <c r="N55" s="16"/>
      <c r="O55" s="16"/>
    </row>
    <row r="56" spans="1:15" ht="15.5" x14ac:dyDescent="0.35">
      <c r="B56" s="73"/>
      <c r="C56" s="135"/>
      <c r="E56" s="1"/>
      <c r="I56" s="15"/>
      <c r="J56" s="16"/>
      <c r="K56" s="16"/>
      <c r="L56" s="16"/>
      <c r="M56" s="16"/>
      <c r="N56" s="16"/>
      <c r="O56" s="16"/>
    </row>
    <row r="57" spans="1:15" ht="15.5" x14ac:dyDescent="0.35">
      <c r="B57" s="73"/>
      <c r="C57" s="74"/>
      <c r="I57" s="15"/>
      <c r="J57" s="16"/>
      <c r="K57" s="16"/>
      <c r="L57" s="16"/>
      <c r="M57" s="16"/>
      <c r="N57" s="16"/>
      <c r="O57" s="16"/>
    </row>
    <row r="58" spans="1:15" ht="15.5" x14ac:dyDescent="0.35">
      <c r="B58" s="73"/>
      <c r="C58" s="74"/>
      <c r="I58" s="15"/>
      <c r="J58" s="16"/>
      <c r="K58" s="16"/>
      <c r="L58" s="16"/>
      <c r="M58" s="16"/>
      <c r="N58" s="16"/>
      <c r="O58" s="16"/>
    </row>
    <row r="59" spans="1:15" ht="15.5" x14ac:dyDescent="0.35">
      <c r="B59" s="73"/>
      <c r="C59" s="74"/>
      <c r="I59" s="15"/>
      <c r="J59" s="16"/>
      <c r="K59" s="16"/>
      <c r="L59" s="16"/>
      <c r="M59" s="16"/>
      <c r="N59" s="16"/>
      <c r="O59" s="16"/>
    </row>
    <row r="60" spans="1:15" ht="15.5" x14ac:dyDescent="0.35">
      <c r="B60" s="73"/>
      <c r="C60" s="74"/>
    </row>
    <row r="61" spans="1:15" ht="15.5" x14ac:dyDescent="0.35">
      <c r="B61" s="73"/>
      <c r="C61" s="74"/>
    </row>
    <row r="62" spans="1:15" ht="15.5" x14ac:dyDescent="0.35">
      <c r="B62" s="73"/>
      <c r="C62" s="74"/>
    </row>
    <row r="63" spans="1:15" ht="15.5" x14ac:dyDescent="0.35">
      <c r="B63" s="73"/>
      <c r="C63" s="74"/>
    </row>
  </sheetData>
  <mergeCells count="5">
    <mergeCell ref="B2:H2"/>
    <mergeCell ref="A8:A28"/>
    <mergeCell ref="A30:A44"/>
    <mergeCell ref="C31:C41"/>
    <mergeCell ref="G31:G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muriel davia</cp:lastModifiedBy>
  <cp:lastPrinted>2021-04-08T15:31:27Z</cp:lastPrinted>
  <dcterms:created xsi:type="dcterms:W3CDTF">2020-04-29T13:06:32Z</dcterms:created>
  <dcterms:modified xsi:type="dcterms:W3CDTF">2023-03-28T08:19:57Z</dcterms:modified>
</cp:coreProperties>
</file>