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C:\Users\Raquel.riaza\Desktop\Executive Committee Latvia September 24\Documents\"/>
    </mc:Choice>
  </mc:AlternateContent>
  <xr:revisionPtr revIDLastSave="0" documentId="13_ncr:1_{C8298CF4-A6F4-4857-862C-E8D4B19C9E4D}" xr6:coauthVersionLast="47" xr6:coauthVersionMax="47" xr10:uidLastSave="{00000000-0000-0000-0000-000000000000}"/>
  <bookViews>
    <workbookView xWindow="-120" yWindow="-120" windowWidth="20730" windowHeight="11160" xr2:uid="{D828618C-BA93-4213-9E8C-436D9347EAB7}"/>
  </bookViews>
  <sheets>
    <sheet name="06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44" i="2"/>
  <c r="H11" i="2"/>
  <c r="H39" i="2" l="1"/>
  <c r="F39" i="2"/>
  <c r="D40" i="2"/>
  <c r="F40" i="2"/>
  <c r="E8" i="2"/>
  <c r="C21" i="2"/>
  <c r="C29" i="2" s="1"/>
  <c r="C13" i="2"/>
  <c r="G48" i="2"/>
  <c r="C48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D21" i="2"/>
  <c r="D13" i="2"/>
  <c r="J11" i="2"/>
  <c r="E10" i="2"/>
  <c r="D29" i="2" l="1"/>
  <c r="H8" i="2" s="1"/>
  <c r="H29" i="2" s="1"/>
  <c r="C49" i="2"/>
  <c r="I8" i="2"/>
  <c r="D48" i="2"/>
  <c r="H48" i="2"/>
  <c r="G8" i="2"/>
  <c r="E13" i="2"/>
  <c r="E21" i="2"/>
  <c r="G11" i="2" l="1"/>
  <c r="G29" i="2" s="1"/>
  <c r="G49" i="2" s="1"/>
  <c r="E29" i="2"/>
  <c r="D49" i="2"/>
  <c r="H49" i="2"/>
  <c r="I9" i="2"/>
  <c r="I11" i="2"/>
</calcChain>
</file>

<file path=xl/sharedStrings.xml><?xml version="1.0" encoding="utf-8"?>
<sst xmlns="http://schemas.openxmlformats.org/spreadsheetml/2006/main" count="60" uniqueCount="53">
  <si>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</si>
  <si>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</si>
  <si>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</si>
  <si>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</si>
  <si>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</si>
  <si>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</si>
  <si>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</si>
  <si>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</si>
  <si>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90%</t>
  </si>
  <si>
    <t xml:space="preserve">Heading 2 - Travel, accomodation &amp; subsistence </t>
  </si>
  <si>
    <t>Co-financing</t>
  </si>
  <si>
    <t>ONCE</t>
  </si>
  <si>
    <t>Heading 3 - Costs of services</t>
  </si>
  <si>
    <t>VDAB</t>
  </si>
  <si>
    <t>Information dissemination</t>
  </si>
  <si>
    <t>Membership Fees</t>
  </si>
  <si>
    <t>Translations</t>
  </si>
  <si>
    <t>Microsoft</t>
  </si>
  <si>
    <t>Reproductions and publications</t>
  </si>
  <si>
    <t>Total amounts 2021</t>
  </si>
  <si>
    <t>Interpretations</t>
  </si>
  <si>
    <t>External expertise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</si>
  <si>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</si>
  <si>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</si>
  <si>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</si>
  <si>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</si>
  <si>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</si>
  <si>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</si>
  <si>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TOTAL</t>
  </si>
  <si>
    <t>Non Eligible for EC Grant</t>
  </si>
  <si>
    <t>Projects &amp; Other Costs</t>
  </si>
  <si>
    <t xml:space="preserve">Other Revenue </t>
  </si>
  <si>
    <t>NEF/Artificial Intelligence Project</t>
  </si>
  <si>
    <t>EACEA / ATHENA Project</t>
  </si>
  <si>
    <t>Wellspring</t>
  </si>
  <si>
    <t>CBM / Ukraine Phase 2</t>
  </si>
  <si>
    <t>GFFO / Ukraine Phase 2</t>
  </si>
  <si>
    <t xml:space="preserve">CE Space4All </t>
  </si>
  <si>
    <t>TIDES Foundation / Google</t>
  </si>
  <si>
    <t>ICF</t>
  </si>
  <si>
    <t>Surplus</t>
  </si>
  <si>
    <t>GRAND TOTAL</t>
  </si>
  <si>
    <t>Accounts 01/01/2024 - 30/06/2024</t>
  </si>
  <si>
    <t>Other services (website, promotional campaign, virtual conference system and tools, training)</t>
  </si>
  <si>
    <t>Other administrative costs (office rent, office charges, technical support, office supplies, insurances, payroll administration, ...)</t>
  </si>
  <si>
    <t>Other expenses outside EC financing (1) (including project losses, travel, admin, outdated expenses, EC Unit costs)</t>
  </si>
  <si>
    <t>Other income (unrestricted, sponsorship, other donations)</t>
  </si>
  <si>
    <t>Donations (contributions from members, sponsorship)</t>
  </si>
  <si>
    <t xml:space="preserve">Other </t>
  </si>
  <si>
    <t>WHO</t>
  </si>
  <si>
    <t>EP/DREE Project (including co-financing)</t>
  </si>
  <si>
    <t>EP/ DREE Project</t>
  </si>
  <si>
    <t>DOC-EXEC-24-09-12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</si>
</sst>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;\-#,##0.00"/>
    <numFmt numFmtId="166" formatCode="#,##0.00\ ;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2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0"/>
      <name val="Arial"/>
      <family val="2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5" fillId="2" borderId="6" xfId="0" applyFont="1" applyFill="1" applyBorder="1"/>
    <xf numFmtId="4" fontId="5" fillId="2" borderId="7" xfId="0" applyNumberFormat="1" applyFont="1" applyFill="1" applyBorder="1"/>
    <xf numFmtId="4" fontId="5" fillId="0" borderId="8" xfId="0" applyNumberFormat="1" applyFont="1" applyBorder="1" applyAlignment="1">
      <alignment horizontal="right"/>
    </xf>
    <xf numFmtId="9" fontId="5" fillId="2" borderId="9" xfId="0" applyNumberFormat="1" applyFont="1" applyFill="1" applyBorder="1" applyAlignment="1">
      <alignment horizontal="center"/>
    </xf>
    <xf numFmtId="0" fontId="3" fillId="2" borderId="10" xfId="0" applyFont="1" applyFill="1" applyBorder="1"/>
    <xf numFmtId="4" fontId="3" fillId="2" borderId="11" xfId="0" applyNumberFormat="1" applyFont="1" applyFill="1" applyBorder="1"/>
    <xf numFmtId="4" fontId="3" fillId="2" borderId="6" xfId="0" applyNumberFormat="1" applyFont="1" applyFill="1" applyBorder="1"/>
    <xf numFmtId="4" fontId="6" fillId="0" borderId="0" xfId="1" applyNumberFormat="1" applyFont="1"/>
    <xf numFmtId="0" fontId="6" fillId="0" borderId="0" xfId="0" applyFont="1"/>
    <xf numFmtId="0" fontId="0" fillId="0" borderId="10" xfId="0" applyBorder="1"/>
    <xf numFmtId="4" fontId="0" fillId="0" borderId="12" xfId="0" applyNumberFormat="1" applyBorder="1"/>
    <xf numFmtId="4" fontId="0" fillId="0" borderId="10" xfId="0" applyNumberFormat="1" applyBorder="1" applyAlignment="1">
      <alignment horizontal="right"/>
    </xf>
    <xf numFmtId="9" fontId="5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13" xfId="0" applyNumberFormat="1" applyBorder="1"/>
    <xf numFmtId="4" fontId="0" fillId="0" borderId="10" xfId="0" applyNumberFormat="1" applyBorder="1"/>
    <xf numFmtId="4" fontId="6" fillId="0" borderId="0" xfId="0" applyNumberFormat="1" applyFont="1"/>
    <xf numFmtId="0" fontId="5" fillId="2" borderId="10" xfId="0" applyFont="1" applyFill="1" applyBorder="1"/>
    <xf numFmtId="4" fontId="5" fillId="2" borderId="12" xfId="0" applyNumberFormat="1" applyFont="1" applyFill="1" applyBorder="1"/>
    <xf numFmtId="4" fontId="5" fillId="2" borderId="10" xfId="0" applyNumberFormat="1" applyFont="1" applyFill="1" applyBorder="1"/>
    <xf numFmtId="9" fontId="0" fillId="0" borderId="10" xfId="1" applyFont="1" applyBorder="1" applyAlignment="1">
      <alignment horizontal="center"/>
    </xf>
    <xf numFmtId="4" fontId="3" fillId="0" borderId="10" xfId="0" applyNumberFormat="1" applyFont="1" applyBorder="1"/>
    <xf numFmtId="9" fontId="3" fillId="0" borderId="14" xfId="0" applyNumberFormat="1" applyFont="1" applyBorder="1" applyAlignment="1">
      <alignment horizontal="center"/>
    </xf>
    <xf numFmtId="0" fontId="5" fillId="2" borderId="8" xfId="0" applyFont="1" applyFill="1" applyBorder="1"/>
    <xf numFmtId="4" fontId="3" fillId="2" borderId="13" xfId="0" applyNumberFormat="1" applyFont="1" applyFill="1" applyBorder="1"/>
    <xf numFmtId="4" fontId="3" fillId="2" borderId="10" xfId="0" applyNumberFormat="1" applyFont="1" applyFill="1" applyBorder="1"/>
    <xf numFmtId="4" fontId="7" fillId="0" borderId="0" xfId="0" applyNumberFormat="1" applyFont="1"/>
    <xf numFmtId="4" fontId="3" fillId="2" borderId="12" xfId="0" applyNumberFormat="1" applyFont="1" applyFill="1" applyBorder="1"/>
    <xf numFmtId="4" fontId="8" fillId="3" borderId="8" xfId="0" applyNumberFormat="1" applyFont="1" applyFill="1" applyBorder="1" applyAlignment="1">
      <alignment horizontal="right"/>
    </xf>
    <xf numFmtId="10" fontId="5" fillId="2" borderId="9" xfId="0" applyNumberFormat="1" applyFont="1" applyFill="1" applyBorder="1" applyAlignment="1">
      <alignment horizontal="center"/>
    </xf>
    <xf numFmtId="0" fontId="0" fillId="0" borderId="6" xfId="0" applyBorder="1"/>
    <xf numFmtId="4" fontId="0" fillId="0" borderId="14" xfId="0" applyNumberFormat="1" applyBorder="1"/>
    <xf numFmtId="4" fontId="9" fillId="0" borderId="10" xfId="0" applyNumberFormat="1" applyFont="1" applyBorder="1" applyAlignment="1">
      <alignment horizontal="right"/>
    </xf>
    <xf numFmtId="4" fontId="0" fillId="0" borderId="15" xfId="0" applyNumberFormat="1" applyBorder="1"/>
    <xf numFmtId="4" fontId="0" fillId="0" borderId="6" xfId="0" applyNumberFormat="1" applyBorder="1"/>
    <xf numFmtId="4" fontId="0" fillId="4" borderId="12" xfId="0" applyNumberFormat="1" applyFill="1" applyBorder="1"/>
    <xf numFmtId="4" fontId="9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/>
    <xf numFmtId="0" fontId="0" fillId="0" borderId="8" xfId="0" applyBorder="1"/>
    <xf numFmtId="4" fontId="0" fillId="0" borderId="8" xfId="0" applyNumberFormat="1" applyBorder="1"/>
    <xf numFmtId="0" fontId="0" fillId="0" borderId="16" xfId="0" applyBorder="1"/>
    <xf numFmtId="4" fontId="0" fillId="0" borderId="17" xfId="0" applyNumberFormat="1" applyBorder="1"/>
    <xf numFmtId="4" fontId="9" fillId="0" borderId="16" xfId="0" applyNumberFormat="1" applyFont="1" applyBorder="1" applyAlignment="1">
      <alignment horizontal="right"/>
    </xf>
    <xf numFmtId="4" fontId="0" fillId="0" borderId="16" xfId="0" applyNumberFormat="1" applyBorder="1"/>
    <xf numFmtId="4" fontId="0" fillId="0" borderId="18" xfId="0" applyNumberFormat="1" applyBorder="1"/>
    <xf numFmtId="0" fontId="5" fillId="5" borderId="16" xfId="0" applyFont="1" applyFill="1" applyBorder="1"/>
    <xf numFmtId="4" fontId="5" fillId="5" borderId="17" xfId="0" applyNumberFormat="1" applyFont="1" applyFill="1" applyBorder="1"/>
    <xf numFmtId="4" fontId="5" fillId="5" borderId="16" xfId="0" applyNumberFormat="1" applyFont="1" applyFill="1" applyBorder="1" applyAlignment="1">
      <alignment horizontal="right"/>
    </xf>
    <xf numFmtId="9" fontId="5" fillId="5" borderId="14" xfId="0" applyNumberFormat="1" applyFont="1" applyFill="1" applyBorder="1" applyAlignment="1">
      <alignment horizontal="center"/>
    </xf>
    <xf numFmtId="9" fontId="3" fillId="0" borderId="19" xfId="0" applyNumberFormat="1" applyFont="1" applyBorder="1" applyAlignment="1">
      <alignment horizontal="center"/>
    </xf>
    <xf numFmtId="0" fontId="0" fillId="0" borderId="20" xfId="0" applyBorder="1"/>
    <xf numFmtId="4" fontId="0" fillId="0" borderId="20" xfId="0" applyNumberFormat="1" applyBorder="1"/>
    <xf numFmtId="0" fontId="3" fillId="0" borderId="1" xfId="0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10" fontId="5" fillId="2" borderId="3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21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0" fontId="0" fillId="0" borderId="13" xfId="0" applyNumberFormat="1" applyBorder="1" applyAlignment="1">
      <alignment horizontal="center"/>
    </xf>
    <xf numFmtId="164" fontId="0" fillId="0" borderId="13" xfId="0" applyNumberFormat="1" applyBorder="1"/>
    <xf numFmtId="164" fontId="0" fillId="0" borderId="18" xfId="0" applyNumberFormat="1" applyBorder="1"/>
    <xf numFmtId="0" fontId="11" fillId="0" borderId="6" xfId="0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4" fontId="0" fillId="0" borderId="0" xfId="0" applyNumberFormat="1"/>
    <xf numFmtId="164" fontId="0" fillId="0" borderId="6" xfId="0" applyNumberFormat="1" applyBorder="1"/>
    <xf numFmtId="4" fontId="3" fillId="6" borderId="4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164" fontId="3" fillId="6" borderId="23" xfId="0" applyNumberFormat="1" applyFont="1" applyFill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/>
    </xf>
    <xf numFmtId="4" fontId="3" fillId="6" borderId="21" xfId="0" applyNumberFormat="1" applyFont="1" applyFill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4" fontId="7" fillId="7" borderId="24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2" fillId="0" borderId="25" xfId="0" applyNumberFormat="1" applyFont="1" applyBorder="1" applyAlignment="1">
      <alignment horizontal="right" vertical="center"/>
    </xf>
    <xf numFmtId="4" fontId="7" fillId="7" borderId="1" xfId="0" applyNumberFormat="1" applyFont="1" applyFill="1" applyBorder="1" applyAlignment="1">
      <alignment vertical="center"/>
    </xf>
    <xf numFmtId="4" fontId="13" fillId="0" borderId="0" xfId="0" applyNumberFormat="1" applyFont="1"/>
    <xf numFmtId="49" fontId="9" fillId="0" borderId="0" xfId="0" applyNumberFormat="1" applyFont="1"/>
    <xf numFmtId="165" fontId="14" fillId="0" borderId="0" xfId="2" applyNumberFormat="1"/>
    <xf numFmtId="4" fontId="14" fillId="0" borderId="0" xfId="3" applyNumberFormat="1" applyAlignment="1">
      <alignment horizontal="right"/>
    </xf>
    <xf numFmtId="4" fontId="14" fillId="0" borderId="0" xfId="3" applyNumberFormat="1"/>
    <xf numFmtId="4" fontId="15" fillId="0" borderId="16" xfId="0" applyNumberFormat="1" applyFont="1" applyBorder="1" applyAlignment="1">
      <alignment horizontal="right"/>
    </xf>
    <xf numFmtId="4" fontId="9" fillId="0" borderId="16" xfId="0" applyNumberFormat="1" applyFont="1" applyBorder="1"/>
    <xf numFmtId="0" fontId="12" fillId="0" borderId="11" xfId="0" applyFont="1" applyBorder="1" applyAlignment="1">
      <alignment horizontal="right" vertical="center"/>
    </xf>
    <xf numFmtId="4" fontId="0" fillId="0" borderId="11" xfId="0" applyNumberFormat="1" applyBorder="1"/>
    <xf numFmtId="0" fontId="3" fillId="0" borderId="6" xfId="0" applyFont="1" applyBorder="1" applyAlignment="1">
      <alignment horizontal="right" vertical="center"/>
    </xf>
    <xf numFmtId="4" fontId="0" fillId="0" borderId="8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4" xfId="0" applyBorder="1" applyAlignment="1">
      <alignment wrapText="1"/>
    </xf>
    <xf numFmtId="164" fontId="0" fillId="0" borderId="14" xfId="0" applyNumberFormat="1" applyBorder="1"/>
    <xf numFmtId="0" fontId="14" fillId="0" borderId="0" xfId="6"/>
    <xf numFmtId="166" fontId="14" fillId="0" borderId="0" xfId="5" applyNumberFormat="1"/>
    <xf numFmtId="166" fontId="14" fillId="0" borderId="0" xfId="6" applyNumberFormat="1"/>
    <xf numFmtId="0" fontId="0" fillId="0" borderId="2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4" fontId="0" fillId="0" borderId="12" xfId="0" applyNumberFormat="1" applyBorder="1" applyAlignment="1">
      <alignment horizontal="right"/>
    </xf>
    <xf numFmtId="4" fontId="3" fillId="2" borderId="11" xfId="0" applyNumberFormat="1" applyFont="1" applyFill="1" applyBorder="1" applyAlignment="1">
      <alignment vertical="center"/>
    </xf>
    <xf numFmtId="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vertical="center" wrapText="1"/>
    </xf>
    <xf numFmtId="164" fontId="0" fillId="0" borderId="19" xfId="0" applyNumberFormat="1" applyBorder="1"/>
    <xf numFmtId="4" fontId="0" fillId="0" borderId="26" xfId="0" applyNumberFormat="1" applyBorder="1"/>
    <xf numFmtId="49" fontId="2" fillId="2" borderId="0" xfId="0" applyNumberFormat="1" applyFont="1" applyFill="1" applyAlignment="1">
      <alignment horizontal="center"/>
    </xf>
    <xf numFmtId="0" fontId="4" fillId="0" borderId="5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4" fontId="16" fillId="0" borderId="0" xfId="0" applyNumberFormat="1" applyFont="1" applyAlignment="1">
      <alignment horizontal="right"/>
    </xf>
  </cellXfs>
  <cellStyles count="7">
    <cellStyle name="Milliers_03 2024" xfId="4" xr:uid="{D7FAF312-9669-4FDD-B273-675970AD6E80}"/>
    <cellStyle name="Milliers_06 2024" xfId="5" xr:uid="{3C22E619-DAFD-420C-957E-A2ADEA28DF90}"/>
    <cellStyle name="Milliers_30 09 2020" xfId="3" xr:uid="{178467A2-AC20-411C-AA60-AF74D59219FB}"/>
    <cellStyle name="Milliers_Balance périodique analytique A" xfId="2" xr:uid="{179B5099-D5C9-4EF3-9D52-A4A2186AB9D7}"/>
    <cellStyle name="Normal" xfId="0" builtinId="0"/>
    <cellStyle name="Normal_06 2024" xfId="6" xr:uid="{81711BE7-0775-4193-8C92-3B971E52F2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1219200</xdr:colOff>
      <xdr:row>5</xdr:row>
      <xdr:rowOff>49530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E292F73-81DA-4387-B516-E6DA2B3F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657349" cy="1049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CEFA-C81C-4AA2-83E9-06A84F1B6EEB}">
  <dimension ref="A2:N73"/>
  <sheetViews>
    <sheetView tabSelected="1" topLeftCell="B1" workbookViewId="0">
      <selection activeCell="E5" sqref="E5"/>
    </sheetView>
  </sheetViews>
  <sheetFormatPr defaultColWidth="12.5703125" defaultRowHeight="15" x14ac:dyDescent="0.25"/>
  <cols>
    <col min="1" max="1" width="6.42578125" customWidth="1"/>
    <col min="2" max="2" width="48.5703125" customWidth="1"/>
    <col min="3" max="3" width="15.42578125" style="1" customWidth="1"/>
    <col min="4" max="4" width="15.140625" style="1" customWidth="1"/>
    <col min="5" max="5" width="15.140625" customWidth="1"/>
    <col min="6" max="6" width="49.140625" customWidth="1"/>
    <col min="7" max="8" width="15.42578125" style="1" customWidth="1"/>
    <col min="9" max="9" width="12.5703125" style="1"/>
    <col min="12" max="12" width="19.5703125" bestFit="1" customWidth="1"/>
    <col min="13" max="13" width="15" bestFit="1" customWidth="1"/>
  </cols>
  <sheetData>
    <row r="2" spans="1:14" ht="18.75" x14ac:dyDescent="0.3">
      <c r="B2" s="122" t="s">
        <v>42</v>
      </c>
      <c r="C2" s="122"/>
      <c r="D2" s="122"/>
      <c r="E2" s="122"/>
      <c r="F2" s="122"/>
      <c r="G2" s="122"/>
      <c r="H2" s="122"/>
    </row>
    <row r="3" spans="1:14" ht="18.75" x14ac:dyDescent="0.3">
      <c r="H3" s="126" t="s">
        <v>52</v>
      </c>
    </row>
    <row r="6" spans="1:14" ht="7.5" customHeight="1" thickBot="1" x14ac:dyDescent="0.3"/>
    <row r="7" spans="1:14" s="2" customFormat="1" ht="21" customHeight="1" thickBot="1" x14ac:dyDescent="0.3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8" t="s">
        <v>2</v>
      </c>
      <c r="I7" s="9"/>
    </row>
    <row r="8" spans="1:14" ht="15.75" x14ac:dyDescent="0.25">
      <c r="A8" s="123" t="s">
        <v>5</v>
      </c>
      <c r="B8" s="10" t="s">
        <v>6</v>
      </c>
      <c r="C8" s="11">
        <v>948958.64</v>
      </c>
      <c r="D8" s="12">
        <v>572056.54</v>
      </c>
      <c r="E8" s="13">
        <f>+(D8/C8)</f>
        <v>0.60282557730861697</v>
      </c>
      <c r="F8" s="14" t="s">
        <v>7</v>
      </c>
      <c r="G8" s="15">
        <f>C29*0.9</f>
        <v>1598182.7760000001</v>
      </c>
      <c r="H8" s="16">
        <f>D29</f>
        <v>1021546.77</v>
      </c>
      <c r="I8" s="17">
        <f>C29*0.9</f>
        <v>1598182.7760000001</v>
      </c>
      <c r="J8" s="18"/>
      <c r="K8" s="18"/>
      <c r="L8" s="18"/>
      <c r="M8" s="18"/>
      <c r="N8" s="18"/>
    </row>
    <row r="9" spans="1:14" ht="15.75" x14ac:dyDescent="0.25">
      <c r="A9" s="124"/>
      <c r="B9" s="19"/>
      <c r="C9" s="20"/>
      <c r="D9" s="21"/>
      <c r="E9" s="22"/>
      <c r="F9" s="23" t="s">
        <v>8</v>
      </c>
      <c r="G9" s="24"/>
      <c r="H9" s="25"/>
      <c r="I9" s="26">
        <f>H8*0.2</f>
        <v>204309.35400000002</v>
      </c>
      <c r="J9" s="18"/>
      <c r="K9" s="18"/>
      <c r="L9" s="18"/>
      <c r="M9" s="18"/>
      <c r="N9" s="18"/>
    </row>
    <row r="10" spans="1:14" ht="15.75" x14ac:dyDescent="0.25">
      <c r="A10" s="124"/>
      <c r="B10" s="27" t="s">
        <v>9</v>
      </c>
      <c r="C10" s="28">
        <v>289300</v>
      </c>
      <c r="D10" s="29">
        <v>176129.96</v>
      </c>
      <c r="E10" s="13">
        <f t="shared" ref="E10" si="0">+(D10/C10)</f>
        <v>0.60881424127203587</v>
      </c>
      <c r="F10" s="30"/>
      <c r="G10" s="24"/>
      <c r="H10" s="31"/>
      <c r="I10" s="17"/>
      <c r="J10" s="18"/>
      <c r="K10" s="18"/>
      <c r="L10" s="18"/>
      <c r="M10" s="18"/>
      <c r="N10" s="18"/>
    </row>
    <row r="11" spans="1:14" ht="15.75" x14ac:dyDescent="0.25">
      <c r="A11" s="124"/>
      <c r="B11" s="19"/>
      <c r="C11" s="20"/>
      <c r="D11" s="21"/>
      <c r="E11" s="32"/>
      <c r="F11" s="33" t="s">
        <v>10</v>
      </c>
      <c r="G11" s="34">
        <f>C29-G8</f>
        <v>177575.86400000006</v>
      </c>
      <c r="H11" s="35">
        <f>SUM(H12:H19)</f>
        <v>55957.01</v>
      </c>
      <c r="I11" s="26">
        <f>H8*0.2</f>
        <v>204309.35400000002</v>
      </c>
      <c r="J11" s="36" t="e">
        <f>H11-#REF!</f>
        <v>#REF!</v>
      </c>
      <c r="K11" s="18"/>
      <c r="L11" s="18"/>
      <c r="M11" s="18"/>
      <c r="N11" s="18"/>
    </row>
    <row r="12" spans="1:14" ht="15.75" x14ac:dyDescent="0.25">
      <c r="A12" s="124"/>
      <c r="B12" s="19"/>
      <c r="C12" s="20"/>
      <c r="D12" s="21"/>
      <c r="E12" s="32"/>
      <c r="F12" s="19" t="s">
        <v>11</v>
      </c>
      <c r="G12" s="24"/>
      <c r="H12" s="25"/>
      <c r="I12" s="26"/>
      <c r="J12" s="18"/>
      <c r="K12" s="18"/>
      <c r="L12" s="18"/>
      <c r="M12" s="18"/>
      <c r="N12" s="18"/>
    </row>
    <row r="13" spans="1:14" ht="15.75" x14ac:dyDescent="0.25">
      <c r="A13" s="124"/>
      <c r="B13" s="27" t="s">
        <v>12</v>
      </c>
      <c r="C13" s="37">
        <f>SUM(C14:C19)</f>
        <v>243400</v>
      </c>
      <c r="D13" s="38">
        <f>SUM(D14:D19)</f>
        <v>124404.28</v>
      </c>
      <c r="E13" s="39">
        <f>+(D13/C13)</f>
        <v>0.51111043549712409</v>
      </c>
      <c r="F13" s="40" t="s">
        <v>13</v>
      </c>
      <c r="G13" s="41"/>
      <c r="H13" s="25">
        <v>13357.01</v>
      </c>
      <c r="I13" s="17"/>
      <c r="J13" s="18"/>
      <c r="K13" s="18"/>
      <c r="L13" s="18"/>
      <c r="M13" s="18"/>
      <c r="N13" s="18"/>
    </row>
    <row r="14" spans="1:14" ht="15.75" x14ac:dyDescent="0.25">
      <c r="A14" s="124"/>
      <c r="B14" s="19" t="s">
        <v>14</v>
      </c>
      <c r="C14" s="20">
        <v>3500</v>
      </c>
      <c r="D14" s="42"/>
      <c r="E14" s="32"/>
      <c r="F14" s="19" t="s">
        <v>15</v>
      </c>
      <c r="G14" s="43"/>
      <c r="H14" s="44"/>
      <c r="I14" s="26"/>
      <c r="J14" s="18"/>
      <c r="K14" s="18"/>
      <c r="L14" s="18"/>
      <c r="M14" s="18"/>
      <c r="N14" s="18"/>
    </row>
    <row r="15" spans="1:14" ht="15.75" x14ac:dyDescent="0.25">
      <c r="A15" s="124"/>
      <c r="B15" s="19" t="s">
        <v>16</v>
      </c>
      <c r="C15" s="45">
        <v>12000</v>
      </c>
      <c r="D15" s="42">
        <v>11285.28</v>
      </c>
      <c r="E15" s="32"/>
      <c r="F15" s="19" t="s">
        <v>17</v>
      </c>
      <c r="G15" s="24"/>
      <c r="H15" s="25"/>
      <c r="I15" s="26"/>
      <c r="J15" s="18"/>
      <c r="K15" s="18"/>
      <c r="L15" s="18"/>
      <c r="M15" s="18"/>
      <c r="N15" s="18"/>
    </row>
    <row r="16" spans="1:14" ht="15.75" x14ac:dyDescent="0.25">
      <c r="A16" s="124"/>
      <c r="B16" s="19" t="s">
        <v>18</v>
      </c>
      <c r="C16" s="20">
        <v>24000</v>
      </c>
      <c r="D16" s="46">
        <v>8649.2900000000009</v>
      </c>
      <c r="E16" s="32"/>
      <c r="F16" s="19" t="s">
        <v>47</v>
      </c>
      <c r="G16" s="24"/>
      <c r="H16" s="25">
        <v>42600</v>
      </c>
      <c r="I16" s="26"/>
      <c r="J16" s="18"/>
      <c r="K16" s="18"/>
      <c r="L16" s="18" t="s">
        <v>19</v>
      </c>
      <c r="M16" s="18"/>
      <c r="N16" s="18"/>
    </row>
    <row r="17" spans="1:14" ht="15.75" x14ac:dyDescent="0.25">
      <c r="A17" s="124"/>
      <c r="B17" s="19" t="s">
        <v>20</v>
      </c>
      <c r="C17" s="20">
        <v>108400</v>
      </c>
      <c r="D17" s="42">
        <v>58145.63</v>
      </c>
      <c r="E17" s="32"/>
      <c r="F17" s="19"/>
      <c r="G17" s="24"/>
      <c r="H17" s="25"/>
      <c r="I17" s="47"/>
      <c r="J17" s="48"/>
      <c r="K17" s="48"/>
      <c r="L17" s="48"/>
      <c r="M17" s="48"/>
      <c r="N17" s="18"/>
    </row>
    <row r="18" spans="1:14" ht="15.75" x14ac:dyDescent="0.25">
      <c r="A18" s="124"/>
      <c r="B18" s="19" t="s">
        <v>21</v>
      </c>
      <c r="C18" s="20">
        <v>35000</v>
      </c>
      <c r="D18" s="42">
        <v>28728.26</v>
      </c>
      <c r="E18" s="32"/>
      <c r="F18" s="49"/>
      <c r="H18" s="50"/>
      <c r="I18" s="47"/>
      <c r="J18" s="48"/>
      <c r="K18" s="48"/>
      <c r="L18" s="48"/>
      <c r="M18" s="48"/>
      <c r="N18" s="18"/>
    </row>
    <row r="19" spans="1:14" ht="30" x14ac:dyDescent="0.25">
      <c r="A19" s="124"/>
      <c r="B19" s="106" t="s">
        <v>43</v>
      </c>
      <c r="C19" s="20">
        <v>60500</v>
      </c>
      <c r="D19" s="42">
        <f>6506.2+11089.62</f>
        <v>17595.82</v>
      </c>
      <c r="E19" s="32"/>
      <c r="F19" s="19"/>
      <c r="G19" s="24"/>
      <c r="H19" s="25"/>
      <c r="I19" s="47"/>
      <c r="J19" s="48"/>
      <c r="K19" s="48"/>
      <c r="L19" s="48"/>
      <c r="M19" s="48"/>
      <c r="N19" s="18"/>
    </row>
    <row r="20" spans="1:14" ht="15.75" x14ac:dyDescent="0.25">
      <c r="A20" s="124"/>
      <c r="B20" s="51"/>
      <c r="C20" s="52"/>
      <c r="D20" s="53"/>
      <c r="E20" s="32"/>
      <c r="F20" s="54"/>
      <c r="G20" s="55"/>
      <c r="H20" s="54"/>
      <c r="I20" s="47"/>
      <c r="J20" s="48"/>
      <c r="K20" s="48"/>
      <c r="L20" s="48"/>
      <c r="M20" s="48"/>
      <c r="N20" s="18"/>
    </row>
    <row r="21" spans="1:14" ht="15.75" x14ac:dyDescent="0.25">
      <c r="A21" s="124"/>
      <c r="B21" s="56" t="s">
        <v>22</v>
      </c>
      <c r="C21" s="57">
        <f>SUM(C22:C27)</f>
        <v>294100</v>
      </c>
      <c r="D21" s="58">
        <f>SUM(D22:D28)</f>
        <v>148955.99</v>
      </c>
      <c r="E21" s="59">
        <f t="shared" ref="E21" si="1">+(D21/C21)</f>
        <v>0.50648075484529065</v>
      </c>
      <c r="F21" s="54"/>
      <c r="G21" s="55"/>
      <c r="H21" s="54"/>
      <c r="I21" s="47"/>
      <c r="J21" s="48"/>
      <c r="K21" s="48"/>
      <c r="L21" s="48"/>
      <c r="M21" s="48"/>
      <c r="N21" s="18"/>
    </row>
    <row r="22" spans="1:14" ht="15.75" x14ac:dyDescent="0.25">
      <c r="A22" s="124"/>
      <c r="B22" s="51" t="s">
        <v>23</v>
      </c>
      <c r="C22" s="52">
        <v>25000</v>
      </c>
      <c r="D22" s="99"/>
      <c r="E22" s="32"/>
      <c r="F22" s="54"/>
      <c r="G22" s="55"/>
      <c r="H22" s="54"/>
      <c r="I22" s="47"/>
      <c r="J22" s="48"/>
      <c r="K22" s="48"/>
      <c r="L22" s="48"/>
      <c r="M22" s="48"/>
      <c r="N22" s="18"/>
    </row>
    <row r="23" spans="1:14" ht="15.75" x14ac:dyDescent="0.25">
      <c r="A23" s="124"/>
      <c r="B23" s="51" t="s">
        <v>24</v>
      </c>
      <c r="C23" s="52">
        <v>25000</v>
      </c>
      <c r="D23" s="53">
        <v>7760</v>
      </c>
      <c r="E23" s="32"/>
      <c r="F23" s="51"/>
      <c r="G23" s="55"/>
      <c r="H23" s="54"/>
      <c r="I23" s="47"/>
      <c r="J23" s="48"/>
      <c r="K23" s="48"/>
      <c r="L23" s="48"/>
      <c r="M23" s="48"/>
      <c r="N23" s="18"/>
    </row>
    <row r="24" spans="1:14" ht="15.75" x14ac:dyDescent="0.25">
      <c r="A24" s="124"/>
      <c r="B24" s="51" t="s">
        <v>25</v>
      </c>
      <c r="C24" s="52">
        <v>50000</v>
      </c>
      <c r="D24" s="53">
        <v>26617.75</v>
      </c>
      <c r="E24" s="32"/>
      <c r="F24" s="100"/>
      <c r="G24" s="55"/>
      <c r="H24" s="54"/>
      <c r="I24" s="47"/>
      <c r="J24" s="48"/>
      <c r="K24" s="48"/>
      <c r="L24" s="48"/>
      <c r="M24" s="48"/>
      <c r="N24" s="18"/>
    </row>
    <row r="25" spans="1:14" ht="15.75" x14ac:dyDescent="0.25">
      <c r="A25" s="124"/>
      <c r="B25" s="51" t="s">
        <v>26</v>
      </c>
      <c r="C25" s="52">
        <v>6500</v>
      </c>
      <c r="D25" s="99"/>
      <c r="E25" s="32"/>
      <c r="F25" s="51"/>
      <c r="G25" s="55"/>
      <c r="H25" s="54"/>
      <c r="I25" s="47"/>
      <c r="J25" s="48"/>
      <c r="K25" s="48"/>
      <c r="L25" s="48"/>
      <c r="M25" s="48"/>
      <c r="N25" s="18"/>
    </row>
    <row r="26" spans="1:14" ht="15.75" x14ac:dyDescent="0.25">
      <c r="A26" s="124"/>
      <c r="B26" s="51" t="s">
        <v>27</v>
      </c>
      <c r="C26" s="52">
        <v>30000</v>
      </c>
      <c r="D26" s="53">
        <v>26783.52</v>
      </c>
      <c r="E26" s="32"/>
      <c r="F26" s="51"/>
      <c r="G26" s="55"/>
      <c r="H26" s="54"/>
      <c r="I26" s="47"/>
      <c r="J26" s="48"/>
      <c r="K26" s="48"/>
      <c r="L26" s="48"/>
      <c r="M26" s="48"/>
      <c r="N26" s="18"/>
    </row>
    <row r="27" spans="1:14" ht="45" x14ac:dyDescent="0.25">
      <c r="A27" s="124"/>
      <c r="B27" s="107" t="s">
        <v>44</v>
      </c>
      <c r="C27" s="52">
        <v>157600</v>
      </c>
      <c r="D27" s="53">
        <v>87794.72</v>
      </c>
      <c r="E27" s="32"/>
      <c r="F27" s="51"/>
      <c r="G27" s="55"/>
      <c r="H27" s="54"/>
      <c r="I27" s="47"/>
      <c r="J27" s="48"/>
      <c r="K27" s="48"/>
      <c r="L27" s="48"/>
      <c r="M27" s="48"/>
      <c r="N27" s="18"/>
    </row>
    <row r="28" spans="1:14" ht="16.5" thickBot="1" x14ac:dyDescent="0.3">
      <c r="A28" s="124"/>
      <c r="B28" s="51"/>
      <c r="C28" s="52"/>
      <c r="D28" s="53"/>
      <c r="E28" s="60"/>
      <c r="F28" s="61"/>
      <c r="G28" s="55"/>
      <c r="H28" s="62"/>
      <c r="I28" s="47"/>
      <c r="J28" s="48"/>
      <c r="K28" s="48"/>
      <c r="L28" s="48"/>
      <c r="M28" s="48"/>
      <c r="N28" s="18"/>
    </row>
    <row r="29" spans="1:14" s="2" customFormat="1" ht="20.25" customHeight="1" thickBot="1" x14ac:dyDescent="0.3">
      <c r="A29" s="6"/>
      <c r="B29" s="63" t="s">
        <v>28</v>
      </c>
      <c r="C29" s="64">
        <f>C8+C10+C13+C21</f>
        <v>1775758.6400000001</v>
      </c>
      <c r="D29" s="65">
        <f>D21+D13+D10+D8</f>
        <v>1021546.77</v>
      </c>
      <c r="E29" s="66">
        <f>+(D29/C29)</f>
        <v>0.57527343355626304</v>
      </c>
      <c r="F29" s="63" t="s">
        <v>28</v>
      </c>
      <c r="G29" s="67">
        <f>G11+G8</f>
        <v>1775758.6400000001</v>
      </c>
      <c r="H29" s="67">
        <f>H11+H8</f>
        <v>1077503.78</v>
      </c>
      <c r="I29" s="68"/>
      <c r="J29" s="69"/>
      <c r="K29" s="69"/>
      <c r="L29" s="69"/>
      <c r="M29" s="69"/>
      <c r="N29" s="70"/>
    </row>
    <row r="30" spans="1:14" s="2" customFormat="1" ht="20.25" customHeight="1" thickBot="1" x14ac:dyDescent="0.3">
      <c r="A30" s="123" t="s">
        <v>29</v>
      </c>
      <c r="B30" s="71" t="s">
        <v>30</v>
      </c>
      <c r="C30" s="117"/>
      <c r="D30" s="72"/>
      <c r="E30" s="73"/>
      <c r="F30" s="74" t="s">
        <v>31</v>
      </c>
      <c r="G30" s="72"/>
      <c r="H30" s="72"/>
      <c r="I30" s="75"/>
      <c r="J30" s="69"/>
      <c r="K30" s="69"/>
      <c r="L30" s="69"/>
      <c r="M30" s="69"/>
      <c r="N30" s="70"/>
    </row>
    <row r="31" spans="1:14" ht="15.75" x14ac:dyDescent="0.25">
      <c r="A31" s="124"/>
      <c r="B31" s="113" t="s">
        <v>32</v>
      </c>
      <c r="C31" s="118"/>
      <c r="D31" s="116">
        <v>39607.769999999997</v>
      </c>
      <c r="E31" s="76"/>
      <c r="F31" s="119" t="str">
        <f>B31</f>
        <v>NEF/Artificial Intelligence Project</v>
      </c>
      <c r="G31" s="121"/>
      <c r="H31" s="20">
        <f t="shared" ref="H31:H39" si="2">D31</f>
        <v>39607.769999999997</v>
      </c>
      <c r="I31" s="47"/>
      <c r="J31" s="48"/>
      <c r="K31" s="48"/>
      <c r="L31" s="48"/>
      <c r="M31" s="48"/>
      <c r="N31" s="18"/>
    </row>
    <row r="32" spans="1:14" ht="15.75" x14ac:dyDescent="0.25">
      <c r="A32" s="124"/>
      <c r="B32" s="114" t="s">
        <v>33</v>
      </c>
      <c r="C32" s="118"/>
      <c r="D32" s="20">
        <v>11330.77</v>
      </c>
      <c r="E32" s="77"/>
      <c r="F32" s="109" t="str">
        <f>+B32</f>
        <v>EACEA / ATHENA Project</v>
      </c>
      <c r="G32" s="121"/>
      <c r="H32" s="20">
        <f t="shared" si="2"/>
        <v>11330.77</v>
      </c>
      <c r="I32" s="47"/>
      <c r="J32" s="48"/>
      <c r="K32" s="48"/>
      <c r="L32" s="48"/>
      <c r="M32" s="48"/>
      <c r="N32" s="18"/>
    </row>
    <row r="33" spans="1:14" ht="15.75" x14ac:dyDescent="0.25">
      <c r="A33" s="124"/>
      <c r="B33" s="115" t="s">
        <v>34</v>
      </c>
      <c r="C33" s="118"/>
      <c r="D33" s="20">
        <v>77928.539999999994</v>
      </c>
      <c r="E33" s="78"/>
      <c r="F33" s="115" t="str">
        <f t="shared" ref="F33:F40" si="3">B33</f>
        <v>Wellspring</v>
      </c>
      <c r="G33" s="121"/>
      <c r="H33" s="20">
        <f t="shared" si="2"/>
        <v>77928.539999999994</v>
      </c>
      <c r="I33" s="47"/>
      <c r="J33" s="48"/>
      <c r="K33" s="48"/>
      <c r="L33" s="48"/>
      <c r="M33" s="48"/>
      <c r="N33" s="18"/>
    </row>
    <row r="34" spans="1:14" ht="15.75" x14ac:dyDescent="0.25">
      <c r="A34" s="124"/>
      <c r="B34" s="115" t="s">
        <v>35</v>
      </c>
      <c r="C34" s="118"/>
      <c r="D34" s="20">
        <v>283867.31</v>
      </c>
      <c r="E34" s="78"/>
      <c r="F34" s="109" t="str">
        <f t="shared" si="3"/>
        <v>CBM / Ukraine Phase 2</v>
      </c>
      <c r="G34" s="121"/>
      <c r="H34" s="20">
        <f t="shared" si="2"/>
        <v>283867.31</v>
      </c>
      <c r="I34" s="47"/>
      <c r="J34" s="48"/>
      <c r="K34" s="48"/>
      <c r="L34" s="48"/>
      <c r="M34" s="48"/>
      <c r="N34" s="18"/>
    </row>
    <row r="35" spans="1:14" ht="15.75" x14ac:dyDescent="0.25">
      <c r="A35" s="124"/>
      <c r="B35" s="115" t="s">
        <v>36</v>
      </c>
      <c r="C35" s="118"/>
      <c r="D35" s="20">
        <v>150658.54999999999</v>
      </c>
      <c r="E35" s="78"/>
      <c r="F35" s="109" t="str">
        <f t="shared" si="3"/>
        <v>GFFO / Ukraine Phase 2</v>
      </c>
      <c r="G35" s="121"/>
      <c r="H35" s="20">
        <f t="shared" si="2"/>
        <v>150658.54999999999</v>
      </c>
      <c r="I35" s="47"/>
      <c r="J35" s="48"/>
      <c r="K35" s="48"/>
      <c r="L35" s="48"/>
      <c r="M35" s="48"/>
      <c r="N35" s="18"/>
    </row>
    <row r="36" spans="1:14" ht="15.75" x14ac:dyDescent="0.25">
      <c r="A36" s="124"/>
      <c r="B36" s="115" t="s">
        <v>37</v>
      </c>
      <c r="C36" s="118"/>
      <c r="D36" s="20">
        <v>26670.67</v>
      </c>
      <c r="E36" s="78"/>
      <c r="F36" s="109" t="str">
        <f t="shared" si="3"/>
        <v xml:space="preserve">CE Space4All </v>
      </c>
      <c r="G36" s="121"/>
      <c r="H36" s="20">
        <f t="shared" si="2"/>
        <v>26670.67</v>
      </c>
      <c r="I36" s="47"/>
      <c r="J36" s="48"/>
      <c r="K36" s="48"/>
      <c r="L36" s="48"/>
      <c r="M36" s="48"/>
      <c r="N36" s="18"/>
    </row>
    <row r="37" spans="1:14" ht="15.75" x14ac:dyDescent="0.25">
      <c r="A37" s="124"/>
      <c r="B37" s="115" t="s">
        <v>38</v>
      </c>
      <c r="C37" s="118"/>
      <c r="D37" s="20">
        <v>53288.59</v>
      </c>
      <c r="E37" s="78"/>
      <c r="F37" s="109" t="str">
        <f t="shared" si="3"/>
        <v>TIDES Foundation / Google</v>
      </c>
      <c r="G37" s="121"/>
      <c r="H37" s="20">
        <f t="shared" si="2"/>
        <v>53288.59</v>
      </c>
      <c r="I37" s="47"/>
      <c r="J37" s="48"/>
      <c r="K37" s="48"/>
      <c r="L37" s="48"/>
      <c r="M37" s="48"/>
      <c r="N37" s="18"/>
    </row>
    <row r="38" spans="1:14" ht="15.75" x14ac:dyDescent="0.25">
      <c r="A38" s="124"/>
      <c r="B38" s="115" t="s">
        <v>39</v>
      </c>
      <c r="C38" s="118"/>
      <c r="D38" s="20">
        <v>52323.55</v>
      </c>
      <c r="E38" s="78"/>
      <c r="F38" s="109" t="str">
        <f t="shared" si="3"/>
        <v>ICF</v>
      </c>
      <c r="G38" s="121"/>
      <c r="H38" s="20">
        <f t="shared" si="2"/>
        <v>52323.55</v>
      </c>
      <c r="I38" s="47"/>
      <c r="J38" s="48"/>
      <c r="K38" s="48"/>
      <c r="L38" s="48"/>
      <c r="M38" s="48"/>
      <c r="N38" s="18"/>
    </row>
    <row r="39" spans="1:14" ht="15.75" x14ac:dyDescent="0.25">
      <c r="A39" s="124"/>
      <c r="B39" s="115" t="s">
        <v>49</v>
      </c>
      <c r="C39" s="118"/>
      <c r="D39" s="20">
        <v>6466.32</v>
      </c>
      <c r="E39" s="78"/>
      <c r="F39" s="109" t="str">
        <f t="shared" si="3"/>
        <v>WHO</v>
      </c>
      <c r="G39" s="121"/>
      <c r="H39" s="20">
        <f t="shared" si="2"/>
        <v>6466.32</v>
      </c>
      <c r="I39" s="47"/>
      <c r="J39" s="48"/>
      <c r="K39" s="48"/>
      <c r="L39" s="48"/>
      <c r="M39" s="48"/>
      <c r="N39" s="18"/>
    </row>
    <row r="40" spans="1:14" ht="15.75" x14ac:dyDescent="0.25">
      <c r="A40" s="124"/>
      <c r="B40" s="115" t="s">
        <v>48</v>
      </c>
      <c r="C40" s="118"/>
      <c r="D40" s="20">
        <f>H40-544.76</f>
        <v>3684.51</v>
      </c>
      <c r="E40" s="78"/>
      <c r="F40" s="109" t="str">
        <f t="shared" si="3"/>
        <v xml:space="preserve">Other </v>
      </c>
      <c r="G40" s="121"/>
      <c r="H40" s="20">
        <v>4229.2700000000004</v>
      </c>
      <c r="I40" s="47"/>
      <c r="J40" s="48"/>
      <c r="K40" s="48"/>
      <c r="L40" s="48"/>
      <c r="M40" s="48"/>
      <c r="N40" s="18"/>
    </row>
    <row r="41" spans="1:14" ht="15.75" x14ac:dyDescent="0.25">
      <c r="A41" s="124"/>
      <c r="B41" s="115" t="s">
        <v>50</v>
      </c>
      <c r="C41" s="118"/>
      <c r="D41" s="20">
        <v>186929</v>
      </c>
      <c r="E41" s="78"/>
      <c r="F41" s="109" t="s">
        <v>51</v>
      </c>
      <c r="G41" s="121"/>
      <c r="H41" s="20">
        <v>149543.20000000001</v>
      </c>
      <c r="I41" s="47"/>
      <c r="J41" s="48"/>
      <c r="K41" s="48"/>
      <c r="L41" s="48"/>
      <c r="M41" s="48"/>
      <c r="N41" s="18"/>
    </row>
    <row r="42" spans="1:14" ht="15.75" x14ac:dyDescent="0.25">
      <c r="A42" s="124"/>
      <c r="B42" s="115"/>
      <c r="C42" s="118"/>
      <c r="D42" s="20"/>
      <c r="E42" s="78"/>
      <c r="F42" s="109"/>
      <c r="G42" s="121"/>
      <c r="H42" s="20"/>
      <c r="I42" s="47"/>
      <c r="J42" s="48"/>
      <c r="K42" s="48"/>
      <c r="L42" s="48"/>
      <c r="M42" s="48"/>
      <c r="N42" s="18"/>
    </row>
    <row r="43" spans="1:14" ht="15.75" x14ac:dyDescent="0.25">
      <c r="A43" s="124"/>
      <c r="B43" s="115"/>
      <c r="C43" s="118"/>
      <c r="D43" s="20"/>
      <c r="E43" s="78"/>
      <c r="F43" s="109" t="s">
        <v>46</v>
      </c>
      <c r="G43" s="121"/>
      <c r="H43" s="20">
        <v>65399.21</v>
      </c>
      <c r="I43" s="47"/>
      <c r="J43" s="48"/>
      <c r="K43" s="47"/>
      <c r="L43" s="48"/>
      <c r="M43" s="48"/>
      <c r="N43" s="18"/>
    </row>
    <row r="44" spans="1:14" ht="45" x14ac:dyDescent="0.25">
      <c r="A44" s="124"/>
      <c r="B44" s="108" t="s">
        <v>45</v>
      </c>
      <c r="C44" s="104">
        <v>170000</v>
      </c>
      <c r="D44" s="25">
        <f>C73</f>
        <v>0</v>
      </c>
      <c r="E44" s="78"/>
      <c r="F44" s="109" t="s">
        <v>15</v>
      </c>
      <c r="G44" s="121"/>
      <c r="H44" s="20">
        <v>153150</v>
      </c>
      <c r="I44" s="47"/>
      <c r="J44" s="48"/>
      <c r="K44" s="48"/>
      <c r="L44" s="48"/>
      <c r="M44" s="48"/>
      <c r="N44" s="18"/>
    </row>
    <row r="45" spans="1:14" ht="15.75" x14ac:dyDescent="0.25">
      <c r="A45" s="124"/>
      <c r="B45" s="19"/>
      <c r="C45" s="105"/>
      <c r="D45" s="54"/>
      <c r="E45" s="78"/>
      <c r="F45" s="120"/>
      <c r="G45" s="121"/>
      <c r="H45" s="52"/>
      <c r="I45" s="47"/>
      <c r="J45" s="48"/>
      <c r="K45" s="47"/>
      <c r="L45" s="48"/>
      <c r="M45" s="48"/>
      <c r="N45" s="18"/>
    </row>
    <row r="46" spans="1:14" ht="15.75" x14ac:dyDescent="0.25">
      <c r="A46" s="124"/>
      <c r="B46" s="79" t="s">
        <v>40</v>
      </c>
      <c r="C46" s="24"/>
      <c r="D46" s="25"/>
      <c r="E46" s="77"/>
      <c r="F46" s="109"/>
      <c r="G46" s="121"/>
      <c r="H46" s="20"/>
      <c r="I46" s="47"/>
      <c r="J46" s="48"/>
      <c r="K46" s="48"/>
      <c r="L46" s="48"/>
      <c r="M46" s="48"/>
      <c r="N46" s="18"/>
    </row>
    <row r="47" spans="1:14" ht="18" customHeight="1" thickBot="1" x14ac:dyDescent="0.3">
      <c r="A47" s="124"/>
      <c r="B47" s="19"/>
      <c r="C47" s="80"/>
      <c r="D47" s="81"/>
      <c r="E47" s="82"/>
      <c r="F47" s="83"/>
      <c r="G47" s="50"/>
      <c r="H47" s="50"/>
      <c r="I47" s="47"/>
      <c r="J47" s="48"/>
      <c r="K47" s="48"/>
      <c r="L47" s="48"/>
      <c r="M47" s="48"/>
      <c r="N47" s="18"/>
    </row>
    <row r="48" spans="1:14" ht="24" customHeight="1" thickBot="1" x14ac:dyDescent="0.3">
      <c r="A48" s="125"/>
      <c r="B48" s="103" t="s">
        <v>28</v>
      </c>
      <c r="C48" s="84">
        <f>SUM(C31:C47)</f>
        <v>170000</v>
      </c>
      <c r="D48" s="85">
        <f>SUM(D31:D47)</f>
        <v>892755.58</v>
      </c>
      <c r="E48" s="86"/>
      <c r="F48" s="87" t="s">
        <v>28</v>
      </c>
      <c r="G48" s="85">
        <f>SUM(G31:G47)</f>
        <v>0</v>
      </c>
      <c r="H48" s="88">
        <f>SUM(H31:H46)</f>
        <v>1074463.75</v>
      </c>
      <c r="I48" s="47"/>
      <c r="J48" s="47"/>
      <c r="K48" s="48"/>
      <c r="L48" s="48"/>
      <c r="M48" s="48"/>
      <c r="N48" s="18"/>
    </row>
    <row r="49" spans="1:14" ht="24" customHeight="1" thickBot="1" x14ac:dyDescent="0.3">
      <c r="B49" s="89" t="s">
        <v>41</v>
      </c>
      <c r="C49" s="90">
        <f>C48+C29</f>
        <v>1945758.6400000001</v>
      </c>
      <c r="D49" s="90">
        <f>D48+D29</f>
        <v>1914302.35</v>
      </c>
      <c r="E49" s="91"/>
      <c r="F49" s="92" t="s">
        <v>41</v>
      </c>
      <c r="G49" s="90">
        <f>G29+G48</f>
        <v>1775758.6400000001</v>
      </c>
      <c r="H49" s="93">
        <f>H29+H48</f>
        <v>2151967.5300000003</v>
      </c>
      <c r="I49" s="47"/>
      <c r="J49" s="48"/>
      <c r="K49" s="48"/>
      <c r="L49" s="48"/>
      <c r="M49" s="48"/>
      <c r="N49" s="18"/>
    </row>
    <row r="50" spans="1:14" ht="15.75" x14ac:dyDescent="0.25">
      <c r="B50" s="101"/>
      <c r="C50" s="102"/>
      <c r="D50" s="94"/>
      <c r="E50" s="1"/>
      <c r="I50" s="47"/>
      <c r="J50" s="48"/>
      <c r="K50" s="48"/>
      <c r="L50" s="48"/>
      <c r="M50" s="48"/>
      <c r="N50" s="18"/>
    </row>
    <row r="51" spans="1:14" ht="15.75" x14ac:dyDescent="0.25">
      <c r="A51" s="95"/>
      <c r="C51" s="96"/>
      <c r="E51" s="97"/>
      <c r="I51" s="47"/>
      <c r="J51" s="48"/>
      <c r="K51" s="48"/>
      <c r="L51" s="48"/>
      <c r="M51" s="48"/>
      <c r="N51" s="18"/>
    </row>
    <row r="52" spans="1:14" ht="15.75" x14ac:dyDescent="0.25">
      <c r="A52" s="95"/>
      <c r="B52" s="110"/>
      <c r="C52" s="111"/>
      <c r="E52" s="97"/>
      <c r="I52" s="47"/>
      <c r="J52" s="48"/>
      <c r="K52" s="48"/>
      <c r="L52" s="48"/>
      <c r="M52" s="48"/>
      <c r="N52" s="18"/>
    </row>
    <row r="53" spans="1:14" ht="15.75" x14ac:dyDescent="0.25">
      <c r="A53" s="95"/>
      <c r="B53" s="110"/>
      <c r="C53" s="111"/>
      <c r="E53" s="97"/>
      <c r="I53" s="47"/>
      <c r="J53" s="48"/>
      <c r="K53" s="48"/>
      <c r="L53" s="48"/>
      <c r="M53" s="48"/>
      <c r="N53" s="18"/>
    </row>
    <row r="54" spans="1:14" ht="15.75" x14ac:dyDescent="0.25">
      <c r="A54" s="95"/>
      <c r="B54" s="110"/>
      <c r="C54" s="111"/>
      <c r="E54" s="97"/>
      <c r="I54" s="47"/>
      <c r="J54" s="48"/>
      <c r="K54" s="48"/>
      <c r="L54" s="48"/>
      <c r="M54" s="48"/>
      <c r="N54" s="18"/>
    </row>
    <row r="55" spans="1:14" ht="15.75" x14ac:dyDescent="0.25">
      <c r="B55" s="110"/>
      <c r="C55" s="111"/>
      <c r="E55" s="98"/>
      <c r="I55" s="26"/>
      <c r="J55" s="18"/>
      <c r="K55" s="18"/>
      <c r="L55" s="18"/>
      <c r="M55" s="18"/>
      <c r="N55" s="18"/>
    </row>
    <row r="56" spans="1:14" ht="15.75" x14ac:dyDescent="0.25">
      <c r="B56" s="110"/>
      <c r="C56" s="111"/>
      <c r="E56" s="98"/>
      <c r="I56" s="26"/>
      <c r="J56" s="18"/>
      <c r="K56" s="18"/>
      <c r="L56" s="18"/>
      <c r="M56" s="18"/>
      <c r="N56" s="18"/>
    </row>
    <row r="57" spans="1:14" ht="15.75" x14ac:dyDescent="0.25">
      <c r="B57" s="110"/>
      <c r="C57" s="111"/>
      <c r="E57" s="98"/>
      <c r="I57" s="26"/>
      <c r="J57" s="18"/>
      <c r="K57" s="18"/>
      <c r="L57" s="18"/>
      <c r="M57" s="18"/>
      <c r="N57" s="18"/>
    </row>
    <row r="58" spans="1:14" ht="15.75" x14ac:dyDescent="0.25">
      <c r="B58" s="110"/>
      <c r="C58" s="111"/>
      <c r="E58" s="98"/>
      <c r="I58" s="26"/>
      <c r="J58" s="18"/>
      <c r="K58" s="18"/>
      <c r="L58" s="18"/>
      <c r="M58" s="18"/>
      <c r="N58" s="18"/>
    </row>
    <row r="59" spans="1:14" ht="15.75" x14ac:dyDescent="0.25">
      <c r="B59" s="110"/>
      <c r="C59" s="111"/>
      <c r="I59" s="26"/>
      <c r="J59" s="18"/>
      <c r="K59" s="18"/>
      <c r="L59" s="18"/>
      <c r="M59" s="18"/>
      <c r="N59" s="18"/>
    </row>
    <row r="60" spans="1:14" ht="15.75" x14ac:dyDescent="0.25">
      <c r="B60" s="110"/>
      <c r="C60" s="111"/>
      <c r="I60" s="26"/>
      <c r="J60" s="18"/>
      <c r="K60" s="18"/>
      <c r="L60" s="18"/>
      <c r="M60" s="18"/>
      <c r="N60" s="18"/>
    </row>
    <row r="61" spans="1:14" ht="15.75" x14ac:dyDescent="0.25">
      <c r="B61" s="110"/>
      <c r="C61" s="111"/>
      <c r="I61" s="26"/>
      <c r="J61" s="18"/>
      <c r="K61" s="18"/>
      <c r="L61" s="18"/>
      <c r="M61" s="18"/>
      <c r="N61" s="18"/>
    </row>
    <row r="62" spans="1:14" x14ac:dyDescent="0.25">
      <c r="B62" s="110"/>
      <c r="C62" s="111"/>
    </row>
    <row r="63" spans="1:14" x14ac:dyDescent="0.25">
      <c r="B63" s="110"/>
      <c r="C63" s="111"/>
    </row>
    <row r="64" spans="1:14" x14ac:dyDescent="0.25">
      <c r="B64" s="110"/>
      <c r="C64" s="111"/>
    </row>
    <row r="65" spans="2:4" x14ac:dyDescent="0.25">
      <c r="B65" s="110"/>
      <c r="C65" s="111"/>
      <c r="D65" s="96"/>
    </row>
    <row r="66" spans="2:4" x14ac:dyDescent="0.25">
      <c r="B66" s="110"/>
      <c r="C66" s="111"/>
      <c r="D66" s="96"/>
    </row>
    <row r="67" spans="2:4" x14ac:dyDescent="0.25">
      <c r="B67" s="110"/>
      <c r="C67" s="111"/>
      <c r="D67" s="96"/>
    </row>
    <row r="68" spans="2:4" x14ac:dyDescent="0.25">
      <c r="B68" s="110"/>
      <c r="C68" s="111"/>
      <c r="D68" s="96"/>
    </row>
    <row r="69" spans="2:4" x14ac:dyDescent="0.25">
      <c r="B69" s="110"/>
      <c r="C69" s="111"/>
    </row>
    <row r="70" spans="2:4" x14ac:dyDescent="0.25">
      <c r="B70" s="110"/>
      <c r="C70" s="111"/>
    </row>
    <row r="71" spans="2:4" x14ac:dyDescent="0.25">
      <c r="B71" s="110"/>
      <c r="C71" s="111"/>
    </row>
    <row r="72" spans="2:4" x14ac:dyDescent="0.25">
      <c r="B72" s="110"/>
      <c r="C72" s="110"/>
    </row>
    <row r="73" spans="2:4" x14ac:dyDescent="0.25">
      <c r="B73" s="110"/>
      <c r="C73" s="112"/>
    </row>
  </sheetData>
  <mergeCells count="3">
    <mergeCell ref="B2:H2"/>
    <mergeCell ref="A8:A28"/>
    <mergeCell ref="A30:A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Raquel Riaza</cp:lastModifiedBy>
  <dcterms:created xsi:type="dcterms:W3CDTF">2024-04-30T12:58:47Z</dcterms:created>
  <dcterms:modified xsi:type="dcterms:W3CDTF">2024-09-09T13:08:00Z</dcterms:modified>
</cp:coreProperties>
</file>