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C:\Users\Raquel.riaza\Desktop\Board Online March 25\Documents\Finance\"/>
    </mc:Choice>
  </mc:AlternateContent>
  <xr:revisionPtr revIDLastSave="0" documentId="13_ncr:1_{706619FF-5DB9-42B9-B825-E44D76C6BA24}" xr6:coauthVersionLast="47" xr6:coauthVersionMax="47" xr10:uidLastSave="{00000000-0000-0000-0000-000000000000}"/>
  <bookViews>
    <workbookView xWindow="-120" yWindow="-120" windowWidth="20730" windowHeight="11040" xr2:uid="{D828618C-BA93-4213-9E8C-436D9347EAB7}"/>
  </bookViews>
  <sheets>
    <sheet name="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6" i="4"/>
  <c r="D18" i="4"/>
  <c r="D44" i="4"/>
  <c r="D34" i="4" l="1"/>
  <c r="D40" i="4" l="1"/>
  <c r="D31" i="4"/>
  <c r="H32" i="4"/>
  <c r="H16" i="4"/>
  <c r="H11" i="4" s="1"/>
  <c r="I8" i="4"/>
  <c r="D48" i="4" l="1"/>
  <c r="F32" i="4"/>
  <c r="G48" i="4"/>
  <c r="C48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F31" i="4"/>
  <c r="D21" i="4"/>
  <c r="C21" i="4"/>
  <c r="D13" i="4"/>
  <c r="C13" i="4"/>
  <c r="E10" i="4"/>
  <c r="E8" i="4"/>
  <c r="H48" i="4" l="1"/>
  <c r="D29" i="4"/>
  <c r="D49" i="4" s="1"/>
  <c r="E21" i="4"/>
  <c r="C29" i="4"/>
  <c r="C49" i="4" s="1"/>
  <c r="E13" i="4"/>
  <c r="G8" i="4" l="1"/>
  <c r="H8" i="4" s="1"/>
  <c r="I9" i="4" s="1"/>
  <c r="E29" i="4"/>
  <c r="G11" i="4" l="1"/>
  <c r="G29" i="4" s="1"/>
  <c r="G49" i="4" s="1"/>
  <c r="J11" i="4"/>
  <c r="I11" i="4"/>
  <c r="H29" i="4"/>
  <c r="H49" i="4" s="1"/>
</calcChain>
</file>

<file path=xl/sharedStrings.xml><?xml version="1.0" encoding="utf-8"?>
<sst xmlns="http://schemas.openxmlformats.org/spreadsheetml/2006/main" count="66" uniqueCount="60">
  <si>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</si>
  <si>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</si>
  <si>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</si>
  <si>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</si>
  <si>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</si>
  <si>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</si>
  <si>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</si>
  <si>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</si>
  <si>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90%</t>
  </si>
  <si>
    <t xml:space="preserve">Heading 2 - Travel, accomodation &amp; subsistence </t>
  </si>
  <si>
    <t>Co-financing</t>
  </si>
  <si>
    <t>ONCE</t>
  </si>
  <si>
    <t>Heading 3 - Costs of services</t>
  </si>
  <si>
    <t>VDAB</t>
  </si>
  <si>
    <t>Information dissemination</t>
  </si>
  <si>
    <t>Membership Fees</t>
  </si>
  <si>
    <t>Translations</t>
  </si>
  <si>
    <t>Microsoft</t>
  </si>
  <si>
    <t>Reproductions and publications</t>
  </si>
  <si>
    <t>Donations</t>
  </si>
  <si>
    <t>Total amounts 2021</t>
  </si>
  <si>
    <t>Interpretations</t>
  </si>
  <si>
    <t>External expertise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</si>
  <si>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</si>
  <si>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</si>
  <si>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</si>
  <si>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</si>
  <si>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</si>
  <si>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</si>
  <si>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TOTAL</t>
  </si>
  <si>
    <t>Non Eligible for EC Grant</t>
  </si>
  <si>
    <t>Projects &amp; Other Costs</t>
  </si>
  <si>
    <t xml:space="preserve">Other Revenue </t>
  </si>
  <si>
    <t>EACEA / ATHENA Project</t>
  </si>
  <si>
    <t>Wellspring</t>
  </si>
  <si>
    <t>CBM / Ukraine Phase 2</t>
  </si>
  <si>
    <t>GFFO / Ukraine Phase 2</t>
  </si>
  <si>
    <t xml:space="preserve">CE Space4All </t>
  </si>
  <si>
    <t>TIDES Foundation / Google</t>
  </si>
  <si>
    <t>ICF</t>
  </si>
  <si>
    <t>GRAND TOTAL</t>
  </si>
  <si>
    <t>Other services (website, promotional campaign, virtual conference system and tools, training)</t>
  </si>
  <si>
    <t>Other administrative costs (office rent, office charges, technical support, office supplies, insurances, payroll administration, ...)</t>
  </si>
  <si>
    <t>EP/DREE Project (including co-financing)</t>
  </si>
  <si>
    <t>EP/ DREE Project</t>
  </si>
  <si>
    <t>Accounts 01/01/2024 - 31/12/2024</t>
  </si>
  <si>
    <t>NEF/Artificial Intelligence Project 1</t>
  </si>
  <si>
    <t>NEF/Artificial Intelligence Project 2</t>
  </si>
  <si>
    <t>Governing bodies Contribution</t>
  </si>
  <si>
    <t>Travels &amp; Other reimbursements</t>
  </si>
  <si>
    <t>Apple</t>
  </si>
  <si>
    <t>Meta/ Facebook</t>
  </si>
  <si>
    <t>Amazon</t>
  </si>
  <si>
    <t>Oracle</t>
  </si>
  <si>
    <t>Toyota</t>
  </si>
  <si>
    <t>Ikea</t>
  </si>
  <si>
    <t>GGF</t>
  </si>
  <si>
    <t>Negative result</t>
  </si>
  <si>
    <t>Other expenses outside EC financing including project losses (108000 from before 2023 and 128508 from 2023), travel excluded from EC unit costs (73000), admin and outdated expenses (60000)</t>
  </si>
  <si>
    <t>DOC-B-25-03-04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</si>
</sst>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#,##0.00\ ;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5" fillId="2" borderId="6" xfId="0" applyFont="1" applyFill="1" applyBorder="1"/>
    <xf numFmtId="4" fontId="5" fillId="2" borderId="7" xfId="0" applyNumberFormat="1" applyFont="1" applyFill="1" applyBorder="1"/>
    <xf numFmtId="4" fontId="5" fillId="0" borderId="8" xfId="0" applyNumberFormat="1" applyFont="1" applyBorder="1" applyAlignment="1">
      <alignment horizontal="right"/>
    </xf>
    <xf numFmtId="9" fontId="5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4" fontId="3" fillId="2" borderId="11" xfId="0" applyNumberFormat="1" applyFont="1" applyFill="1" applyBorder="1"/>
    <xf numFmtId="4" fontId="3" fillId="2" borderId="6" xfId="0" applyNumberFormat="1" applyFont="1" applyFill="1" applyBorder="1"/>
    <xf numFmtId="4" fontId="6" fillId="0" borderId="0" xfId="1" applyNumberFormat="1" applyFont="1"/>
    <xf numFmtId="0" fontId="6" fillId="0" borderId="0" xfId="0" applyFont="1"/>
    <xf numFmtId="0" fontId="0" fillId="0" borderId="10" xfId="0" applyBorder="1"/>
    <xf numFmtId="4" fontId="0" fillId="0" borderId="12" xfId="0" applyNumberFormat="1" applyBorder="1"/>
    <xf numFmtId="4" fontId="0" fillId="0" borderId="10" xfId="0" applyNumberFormat="1" applyBorder="1" applyAlignment="1">
      <alignment horizontal="right"/>
    </xf>
    <xf numFmtId="9" fontId="5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0" fillId="0" borderId="13" xfId="0" applyNumberFormat="1" applyBorder="1"/>
    <xf numFmtId="4" fontId="0" fillId="0" borderId="10" xfId="0" applyNumberFormat="1" applyBorder="1"/>
    <xf numFmtId="4" fontId="6" fillId="0" borderId="0" xfId="0" applyNumberFormat="1" applyFont="1"/>
    <xf numFmtId="0" fontId="5" fillId="2" borderId="10" xfId="0" applyFont="1" applyFill="1" applyBorder="1"/>
    <xf numFmtId="4" fontId="5" fillId="2" borderId="12" xfId="0" applyNumberFormat="1" applyFont="1" applyFill="1" applyBorder="1"/>
    <xf numFmtId="4" fontId="5" fillId="2" borderId="10" xfId="0" applyNumberFormat="1" applyFont="1" applyFill="1" applyBorder="1"/>
    <xf numFmtId="9" fontId="0" fillId="0" borderId="10" xfId="1" applyFont="1" applyBorder="1" applyAlignment="1">
      <alignment horizontal="center"/>
    </xf>
    <xf numFmtId="4" fontId="3" fillId="0" borderId="10" xfId="0" applyNumberFormat="1" applyFont="1" applyBorder="1"/>
    <xf numFmtId="9" fontId="3" fillId="0" borderId="14" xfId="0" applyNumberFormat="1" applyFont="1" applyBorder="1" applyAlignment="1">
      <alignment horizontal="center"/>
    </xf>
    <xf numFmtId="0" fontId="5" fillId="2" borderId="8" xfId="0" applyFont="1" applyFill="1" applyBorder="1"/>
    <xf numFmtId="4" fontId="3" fillId="2" borderId="13" xfId="0" applyNumberFormat="1" applyFont="1" applyFill="1" applyBorder="1"/>
    <xf numFmtId="4" fontId="3" fillId="2" borderId="10" xfId="0" applyNumberFormat="1" applyFont="1" applyFill="1" applyBorder="1"/>
    <xf numFmtId="4" fontId="7" fillId="0" borderId="0" xfId="0" applyNumberFormat="1" applyFont="1"/>
    <xf numFmtId="4" fontId="3" fillId="2" borderId="12" xfId="0" applyNumberFormat="1" applyFont="1" applyFill="1" applyBorder="1"/>
    <xf numFmtId="4" fontId="8" fillId="3" borderId="8" xfId="0" applyNumberFormat="1" applyFont="1" applyFill="1" applyBorder="1" applyAlignment="1">
      <alignment horizontal="right"/>
    </xf>
    <xf numFmtId="10" fontId="5" fillId="2" borderId="9" xfId="0" applyNumberFormat="1" applyFont="1" applyFill="1" applyBorder="1" applyAlignment="1">
      <alignment horizontal="center"/>
    </xf>
    <xf numFmtId="0" fontId="0" fillId="0" borderId="6" xfId="0" applyBorder="1"/>
    <xf numFmtId="4" fontId="0" fillId="0" borderId="14" xfId="0" applyNumberFormat="1" applyBorder="1"/>
    <xf numFmtId="4" fontId="9" fillId="0" borderId="10" xfId="0" applyNumberFormat="1" applyFont="1" applyBorder="1" applyAlignment="1">
      <alignment horizontal="right"/>
    </xf>
    <xf numFmtId="4" fontId="0" fillId="0" borderId="15" xfId="0" applyNumberFormat="1" applyBorder="1"/>
    <xf numFmtId="4" fontId="0" fillId="0" borderId="6" xfId="0" applyNumberFormat="1" applyBorder="1"/>
    <xf numFmtId="4" fontId="0" fillId="4" borderId="12" xfId="0" applyNumberFormat="1" applyFill="1" applyBorder="1"/>
    <xf numFmtId="4" fontId="9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Font="1"/>
    <xf numFmtId="0" fontId="0" fillId="0" borderId="8" xfId="0" applyBorder="1"/>
    <xf numFmtId="4" fontId="0" fillId="0" borderId="8" xfId="0" applyNumberFormat="1" applyBorder="1"/>
    <xf numFmtId="0" fontId="0" fillId="0" borderId="16" xfId="0" applyBorder="1"/>
    <xf numFmtId="4" fontId="0" fillId="0" borderId="17" xfId="0" applyNumberFormat="1" applyBorder="1"/>
    <xf numFmtId="4" fontId="9" fillId="0" borderId="16" xfId="0" applyNumberFormat="1" applyFont="1" applyBorder="1" applyAlignment="1">
      <alignment horizontal="right"/>
    </xf>
    <xf numFmtId="4" fontId="0" fillId="0" borderId="16" xfId="0" applyNumberFormat="1" applyBorder="1"/>
    <xf numFmtId="4" fontId="0" fillId="0" borderId="18" xfId="0" applyNumberFormat="1" applyBorder="1"/>
    <xf numFmtId="0" fontId="5" fillId="5" borderId="16" xfId="0" applyFont="1" applyFill="1" applyBorder="1"/>
    <xf numFmtId="4" fontId="5" fillId="5" borderId="17" xfId="0" applyNumberFormat="1" applyFont="1" applyFill="1" applyBorder="1"/>
    <xf numFmtId="4" fontId="5" fillId="5" borderId="16" xfId="0" applyNumberFormat="1" applyFont="1" applyFill="1" applyBorder="1" applyAlignment="1">
      <alignment horizontal="right"/>
    </xf>
    <xf numFmtId="9" fontId="5" fillId="5" borderId="14" xfId="0" applyNumberFormat="1" applyFont="1" applyFill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0" fontId="0" fillId="0" borderId="20" xfId="0" applyBorder="1"/>
    <xf numFmtId="4" fontId="0" fillId="0" borderId="20" xfId="0" applyNumberFormat="1" applyBorder="1"/>
    <xf numFmtId="0" fontId="3" fillId="0" borderId="1" xfId="0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horizontal="right" vertical="center"/>
    </xf>
    <xf numFmtId="10" fontId="5" fillId="2" borderId="3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4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4" fontId="3" fillId="2" borderId="21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0" fillId="0" borderId="6" xfId="0" applyBorder="1" applyAlignment="1">
      <alignment horizontal="left"/>
    </xf>
    <xf numFmtId="10" fontId="0" fillId="0" borderId="13" xfId="0" applyNumberFormat="1" applyBorder="1" applyAlignment="1">
      <alignment horizontal="center"/>
    </xf>
    <xf numFmtId="164" fontId="0" fillId="0" borderId="6" xfId="0" applyNumberFormat="1" applyBorder="1" applyAlignment="1">
      <alignment vertical="center" wrapText="1"/>
    </xf>
    <xf numFmtId="0" fontId="0" fillId="0" borderId="10" xfId="0" applyBorder="1" applyAlignment="1">
      <alignment horizontal="left"/>
    </xf>
    <xf numFmtId="164" fontId="0" fillId="0" borderId="13" xfId="0" applyNumberFormat="1" applyBorder="1"/>
    <xf numFmtId="164" fontId="0" fillId="0" borderId="10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0" fontId="11" fillId="0" borderId="6" xfId="0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4" fontId="0" fillId="0" borderId="0" xfId="0" applyNumberFormat="1"/>
    <xf numFmtId="164" fontId="0" fillId="0" borderId="6" xfId="0" applyNumberFormat="1" applyBorder="1"/>
    <xf numFmtId="4" fontId="3" fillId="6" borderId="4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164" fontId="3" fillId="6" borderId="23" xfId="0" applyNumberFormat="1" applyFont="1" applyFill="1" applyBorder="1" applyAlignment="1">
      <alignment vertical="center"/>
    </xf>
    <xf numFmtId="164" fontId="3" fillId="0" borderId="20" xfId="0" applyNumberFormat="1" applyFont="1" applyBorder="1" applyAlignment="1">
      <alignment horizontal="right" vertical="center"/>
    </xf>
    <xf numFmtId="4" fontId="3" fillId="6" borderId="21" xfId="0" applyNumberFormat="1" applyFont="1" applyFill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4" fontId="7" fillId="7" borderId="24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12" fillId="0" borderId="25" xfId="0" applyNumberFormat="1" applyFont="1" applyBorder="1" applyAlignment="1">
      <alignment horizontal="right" vertical="center"/>
    </xf>
    <xf numFmtId="4" fontId="7" fillId="7" borderId="1" xfId="0" applyNumberFormat="1" applyFont="1" applyFill="1" applyBorder="1" applyAlignment="1">
      <alignment vertical="center"/>
    </xf>
    <xf numFmtId="4" fontId="13" fillId="0" borderId="0" xfId="0" applyNumberFormat="1" applyFont="1"/>
    <xf numFmtId="49" fontId="9" fillId="0" borderId="0" xfId="0" applyNumberFormat="1" applyFont="1"/>
    <xf numFmtId="4" fontId="14" fillId="0" borderId="0" xfId="2" applyNumberFormat="1" applyAlignment="1">
      <alignment horizontal="right"/>
    </xf>
    <xf numFmtId="4" fontId="9" fillId="0" borderId="16" xfId="0" applyNumberFormat="1" applyFont="1" applyBorder="1"/>
    <xf numFmtId="0" fontId="12" fillId="0" borderId="11" xfId="0" applyFont="1" applyBorder="1" applyAlignment="1">
      <alignment horizontal="right" vertical="center"/>
    </xf>
    <xf numFmtId="4" fontId="0" fillId="0" borderId="11" xfId="0" applyNumberFormat="1" applyBorder="1"/>
    <xf numFmtId="0" fontId="3" fillId="0" borderId="6" xfId="0" applyFont="1" applyBorder="1" applyAlignment="1">
      <alignment horizontal="right" vertical="center"/>
    </xf>
    <xf numFmtId="4" fontId="0" fillId="0" borderId="21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4" xfId="0" applyBorder="1" applyAlignment="1">
      <alignment wrapText="1"/>
    </xf>
    <xf numFmtId="164" fontId="0" fillId="0" borderId="14" xfId="0" applyNumberFormat="1" applyBorder="1"/>
    <xf numFmtId="4" fontId="9" fillId="0" borderId="10" xfId="0" applyNumberFormat="1" applyFont="1" applyBorder="1"/>
    <xf numFmtId="0" fontId="14" fillId="0" borderId="0" xfId="5"/>
    <xf numFmtId="165" fontId="14" fillId="0" borderId="0" xfId="4" applyNumberFormat="1"/>
    <xf numFmtId="4" fontId="15" fillId="0" borderId="10" xfId="0" applyNumberFormat="1" applyFont="1" applyBorder="1"/>
    <xf numFmtId="165" fontId="0" fillId="0" borderId="0" xfId="6" applyNumberFormat="1" applyFont="1"/>
    <xf numFmtId="165" fontId="0" fillId="0" borderId="0" xfId="0" applyNumberFormat="1"/>
    <xf numFmtId="4" fontId="16" fillId="0" borderId="0" xfId="0" applyNumberFormat="1" applyFont="1"/>
    <xf numFmtId="49" fontId="2" fillId="2" borderId="0" xfId="0" applyNumberFormat="1" applyFont="1" applyFill="1" applyAlignment="1">
      <alignment horizontal="center"/>
    </xf>
    <xf numFmtId="0" fontId="4" fillId="0" borderId="5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4" fontId="0" fillId="0" borderId="21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</cellXfs>
  <cellStyles count="7">
    <cellStyle name="Comma" xfId="6" builtinId="3"/>
    <cellStyle name="Milliers_03 2024" xfId="3" xr:uid="{D7FAF312-9669-4FDD-B273-675970AD6E80}"/>
    <cellStyle name="Milliers_09 2024" xfId="4" xr:uid="{2E87AA00-1060-4FEE-9A99-1E83A1713ED2}"/>
    <cellStyle name="Milliers_30 09 2020" xfId="2" xr:uid="{178467A2-AC20-411C-AA60-AF74D59219FB}"/>
    <cellStyle name="Normal" xfId="0" builtinId="0"/>
    <cellStyle name="Normal_09 2024" xfId="5" xr:uid="{70C96062-0650-4CF8-8789-BCD0E8D45A6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53342</xdr:colOff>
      <xdr:row>0</xdr:row>
      <xdr:rowOff>0</xdr:rowOff>
    </xdr:from>
    <xdr:to>
      <xdr:col>1</xdr:col>
      <xdr:colOff>1051214</xdr:colOff>
      <xdr:row>4</xdr:row>
      <xdr:rowOff>57148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BC809D2-1A87-4202-B6C3-E22FBF9D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2" y="0"/>
          <a:ext cx="1371252" cy="792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DADF-0063-4710-B574-AD9DB6B6DA4E}">
  <dimension ref="A2:N89"/>
  <sheetViews>
    <sheetView tabSelected="1" workbookViewId="0">
      <selection activeCell="E5" sqref="E5"/>
    </sheetView>
  </sheetViews>
  <sheetFormatPr defaultColWidth="12.5703125" defaultRowHeight="15" x14ac:dyDescent="0.25"/>
  <cols>
    <col min="1" max="1" width="6.42578125" customWidth="1"/>
    <col min="2" max="2" width="48.5703125" customWidth="1"/>
    <col min="3" max="3" width="15.42578125" style="1" customWidth="1"/>
    <col min="4" max="4" width="15.140625" style="1" customWidth="1"/>
    <col min="5" max="5" width="15.140625" customWidth="1"/>
    <col min="6" max="6" width="49.140625" customWidth="1"/>
    <col min="7" max="8" width="15.42578125" style="1" customWidth="1"/>
    <col min="9" max="9" width="13.42578125" style="1" bestFit="1" customWidth="1"/>
    <col min="12" max="12" width="19.5703125" bestFit="1" customWidth="1"/>
    <col min="13" max="13" width="15" bestFit="1" customWidth="1"/>
  </cols>
  <sheetData>
    <row r="2" spans="1:14" ht="18.75" x14ac:dyDescent="0.3">
      <c r="B2" s="122" t="s">
        <v>45</v>
      </c>
      <c r="C2" s="122"/>
      <c r="D2" s="122"/>
      <c r="E2" s="122"/>
      <c r="F2" s="122"/>
      <c r="G2" s="122"/>
      <c r="H2" s="122"/>
    </row>
    <row r="3" spans="1:14" x14ac:dyDescent="0.25">
      <c r="G3" s="121" t="s">
        <v>59</v>
      </c>
    </row>
    <row r="6" spans="1:14" ht="7.5" customHeight="1" thickBot="1" x14ac:dyDescent="0.3"/>
    <row r="7" spans="1:14" s="2" customFormat="1" ht="21" customHeight="1" thickBot="1" x14ac:dyDescent="0.3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8" t="s">
        <v>2</v>
      </c>
      <c r="I7" s="9"/>
    </row>
    <row r="8" spans="1:14" ht="15.75" x14ac:dyDescent="0.25">
      <c r="A8" s="123" t="s">
        <v>5</v>
      </c>
      <c r="B8" s="10" t="s">
        <v>6</v>
      </c>
      <c r="C8" s="11">
        <v>948958.64</v>
      </c>
      <c r="D8" s="12">
        <v>1133087.71</v>
      </c>
      <c r="E8" s="13">
        <f>+(D8/C8)</f>
        <v>1.1940327662752508</v>
      </c>
      <c r="F8" s="14" t="s">
        <v>7</v>
      </c>
      <c r="G8" s="15">
        <f>C29*0.9-0.58</f>
        <v>1598182.196</v>
      </c>
      <c r="H8" s="16">
        <f>G8</f>
        <v>1598182.196</v>
      </c>
      <c r="I8" s="17">
        <f>C8-D8</f>
        <v>-184129.06999999995</v>
      </c>
      <c r="J8" s="18"/>
      <c r="K8" s="18"/>
      <c r="L8" s="18"/>
      <c r="M8" s="18"/>
      <c r="N8" s="18"/>
    </row>
    <row r="9" spans="1:14" ht="15.75" x14ac:dyDescent="0.25">
      <c r="A9" s="124"/>
      <c r="B9" s="19"/>
      <c r="C9" s="20"/>
      <c r="D9" s="21"/>
      <c r="E9" s="22"/>
      <c r="F9" s="23" t="s">
        <v>8</v>
      </c>
      <c r="G9" s="24"/>
      <c r="H9" s="25"/>
      <c r="I9" s="26">
        <f>H8*0.2</f>
        <v>319636.43920000002</v>
      </c>
      <c r="J9" s="18"/>
      <c r="K9" s="18"/>
      <c r="L9" s="18"/>
      <c r="M9" s="18"/>
      <c r="N9" s="18"/>
    </row>
    <row r="10" spans="1:14" ht="15.75" x14ac:dyDescent="0.25">
      <c r="A10" s="124"/>
      <c r="B10" s="27" t="s">
        <v>9</v>
      </c>
      <c r="C10" s="28">
        <v>289300</v>
      </c>
      <c r="D10" s="29">
        <v>290019.09999999998</v>
      </c>
      <c r="E10" s="13">
        <f t="shared" ref="E10" si="0">+(D10/C10)</f>
        <v>1.0024856550293813</v>
      </c>
      <c r="F10" s="30"/>
      <c r="G10" s="24"/>
      <c r="H10" s="31"/>
      <c r="I10" s="17"/>
      <c r="J10" s="18"/>
      <c r="K10" s="18"/>
      <c r="L10" s="18"/>
      <c r="M10" s="18"/>
      <c r="N10" s="18"/>
    </row>
    <row r="11" spans="1:14" ht="15.75" x14ac:dyDescent="0.25">
      <c r="A11" s="124"/>
      <c r="B11" s="19"/>
      <c r="C11" s="20"/>
      <c r="D11" s="21"/>
      <c r="E11" s="32"/>
      <c r="F11" s="33" t="s">
        <v>10</v>
      </c>
      <c r="G11" s="34">
        <f>C29-G8</f>
        <v>177576.44400000013</v>
      </c>
      <c r="H11" s="35">
        <f>SUM(H12:H26)</f>
        <v>359080.21999999991</v>
      </c>
      <c r="I11" s="26">
        <f>H8-H11</f>
        <v>1239101.976</v>
      </c>
      <c r="J11" s="36">
        <f>H8-H11</f>
        <v>1239101.976</v>
      </c>
      <c r="K11" s="18"/>
      <c r="L11" s="18"/>
      <c r="M11" s="18"/>
      <c r="N11" s="18"/>
    </row>
    <row r="12" spans="1:14" ht="15.75" x14ac:dyDescent="0.25">
      <c r="A12" s="124"/>
      <c r="B12" s="19"/>
      <c r="C12" s="20"/>
      <c r="D12" s="21"/>
      <c r="E12" s="32"/>
      <c r="F12" s="19" t="s">
        <v>11</v>
      </c>
      <c r="G12" s="24"/>
      <c r="H12" s="25">
        <v>49000</v>
      </c>
      <c r="I12" s="26"/>
      <c r="J12" s="18"/>
      <c r="K12" s="18"/>
      <c r="L12" s="18"/>
      <c r="M12" s="18"/>
      <c r="N12" s="18"/>
    </row>
    <row r="13" spans="1:14" ht="15.75" x14ac:dyDescent="0.25">
      <c r="A13" s="124"/>
      <c r="B13" s="27" t="s">
        <v>12</v>
      </c>
      <c r="C13" s="37">
        <f>SUM(C14:C19)</f>
        <v>243400</v>
      </c>
      <c r="D13" s="38">
        <f>SUM(D14:D19)</f>
        <v>232047.37</v>
      </c>
      <c r="E13" s="39">
        <f>+(D13/C13)</f>
        <v>0.95335813475760067</v>
      </c>
      <c r="F13" s="40" t="s">
        <v>13</v>
      </c>
      <c r="G13" s="41"/>
      <c r="H13" s="25">
        <v>27225.18</v>
      </c>
      <c r="I13" s="17"/>
      <c r="J13" s="18"/>
      <c r="K13" s="18"/>
      <c r="L13" s="18"/>
      <c r="M13" s="18"/>
      <c r="N13" s="18"/>
    </row>
    <row r="14" spans="1:14" ht="15.75" x14ac:dyDescent="0.25">
      <c r="A14" s="124"/>
      <c r="B14" s="19" t="s">
        <v>14</v>
      </c>
      <c r="C14" s="20">
        <v>3500</v>
      </c>
      <c r="D14" s="42">
        <v>3000</v>
      </c>
      <c r="E14" s="32"/>
      <c r="F14" s="19" t="s">
        <v>48</v>
      </c>
      <c r="G14" s="43"/>
      <c r="H14" s="44">
        <v>58908</v>
      </c>
      <c r="I14" s="26"/>
      <c r="J14" s="18"/>
      <c r="K14" s="18"/>
      <c r="L14" s="18"/>
      <c r="M14" s="18"/>
      <c r="N14" s="18"/>
    </row>
    <row r="15" spans="1:14" ht="15.75" x14ac:dyDescent="0.25">
      <c r="A15" s="124"/>
      <c r="B15" s="19" t="s">
        <v>16</v>
      </c>
      <c r="C15" s="45">
        <v>12000</v>
      </c>
      <c r="D15" s="42">
        <v>15453.88</v>
      </c>
      <c r="E15" s="32"/>
      <c r="F15" s="19" t="s">
        <v>49</v>
      </c>
      <c r="G15" s="24"/>
      <c r="H15" s="25">
        <v>1134.42</v>
      </c>
      <c r="I15" s="26"/>
      <c r="J15" s="18"/>
      <c r="K15" s="18"/>
      <c r="L15" s="18"/>
      <c r="M15" s="18"/>
      <c r="N15" s="18"/>
    </row>
    <row r="16" spans="1:14" ht="15.75" x14ac:dyDescent="0.25">
      <c r="A16" s="124"/>
      <c r="B16" s="19" t="s">
        <v>18</v>
      </c>
      <c r="C16" s="20">
        <v>24000</v>
      </c>
      <c r="D16" s="46">
        <f>28267.12-6000</f>
        <v>22267.119999999999</v>
      </c>
      <c r="E16" s="32"/>
      <c r="F16" s="19" t="s">
        <v>19</v>
      </c>
      <c r="G16" s="24"/>
      <c r="H16" s="25">
        <f>359080.22-352662.78</f>
        <v>6417.4399999999441</v>
      </c>
      <c r="I16" s="26"/>
      <c r="J16" s="18"/>
      <c r="K16" s="18"/>
      <c r="L16" s="18" t="s">
        <v>20</v>
      </c>
      <c r="M16" s="18"/>
      <c r="N16" s="18"/>
    </row>
    <row r="17" spans="1:14" ht="15.75" x14ac:dyDescent="0.25">
      <c r="A17" s="124"/>
      <c r="B17" s="19" t="s">
        <v>21</v>
      </c>
      <c r="C17" s="20">
        <v>108400</v>
      </c>
      <c r="D17" s="42">
        <v>116265.17</v>
      </c>
      <c r="E17" s="32"/>
      <c r="F17" s="19" t="s">
        <v>50</v>
      </c>
      <c r="G17" s="24"/>
      <c r="H17" s="25">
        <v>20000</v>
      </c>
      <c r="I17" s="47"/>
      <c r="J17" s="48"/>
      <c r="K17" s="48"/>
      <c r="L17" s="48"/>
      <c r="M17" s="48"/>
      <c r="N17" s="18"/>
    </row>
    <row r="18" spans="1:14" ht="15.75" x14ac:dyDescent="0.25">
      <c r="A18" s="124"/>
      <c r="B18" s="19" t="s">
        <v>22</v>
      </c>
      <c r="C18" s="20">
        <v>35000</v>
      </c>
      <c r="D18" s="42">
        <f>42458.47-8000</f>
        <v>34458.47</v>
      </c>
      <c r="E18" s="32"/>
      <c r="F18" s="49" t="s">
        <v>51</v>
      </c>
      <c r="H18" s="50">
        <v>92000</v>
      </c>
      <c r="I18" s="47"/>
      <c r="J18" s="48"/>
      <c r="K18" s="48"/>
      <c r="L18" s="48"/>
      <c r="M18" s="48"/>
      <c r="N18" s="18"/>
    </row>
    <row r="19" spans="1:14" ht="30" x14ac:dyDescent="0.25">
      <c r="A19" s="124"/>
      <c r="B19" s="111" t="s">
        <v>41</v>
      </c>
      <c r="C19" s="20">
        <v>60500</v>
      </c>
      <c r="D19" s="42">
        <f>14222.13+12380.6+14000</f>
        <v>40602.729999999996</v>
      </c>
      <c r="E19" s="32"/>
      <c r="F19" s="19" t="s">
        <v>52</v>
      </c>
      <c r="G19" s="24"/>
      <c r="H19" s="25">
        <v>50000</v>
      </c>
      <c r="I19" s="47"/>
      <c r="J19" s="48"/>
      <c r="K19" s="48"/>
      <c r="L19" s="48"/>
      <c r="M19" s="48"/>
      <c r="N19" s="18"/>
    </row>
    <row r="20" spans="1:14" ht="15.75" x14ac:dyDescent="0.25">
      <c r="A20" s="124"/>
      <c r="B20" s="51"/>
      <c r="C20" s="52"/>
      <c r="D20" s="53"/>
      <c r="E20" s="32"/>
      <c r="F20" s="54" t="s">
        <v>53</v>
      </c>
      <c r="G20" s="55"/>
      <c r="H20" s="54">
        <v>11395.18</v>
      </c>
      <c r="I20" s="47"/>
      <c r="J20" s="48"/>
      <c r="K20" s="48"/>
      <c r="L20" s="48"/>
      <c r="M20" s="48"/>
      <c r="N20" s="18"/>
    </row>
    <row r="21" spans="1:14" ht="15.75" x14ac:dyDescent="0.25">
      <c r="A21" s="124"/>
      <c r="B21" s="56" t="s">
        <v>23</v>
      </c>
      <c r="C21" s="57">
        <f>SUM(C22:C27)</f>
        <v>294100</v>
      </c>
      <c r="D21" s="58">
        <f>SUM(D22:D28)</f>
        <v>302108.24</v>
      </c>
      <c r="E21" s="59">
        <f t="shared" ref="E21" si="1">+(D21/C21)</f>
        <v>1.0272296497789868</v>
      </c>
      <c r="F21" s="54" t="s">
        <v>55</v>
      </c>
      <c r="G21" s="55"/>
      <c r="H21" s="54">
        <v>10000</v>
      </c>
      <c r="I21" s="47"/>
      <c r="J21" s="48"/>
      <c r="K21" s="48"/>
      <c r="L21" s="48"/>
      <c r="M21" s="48"/>
      <c r="N21" s="18"/>
    </row>
    <row r="22" spans="1:14" ht="15.75" x14ac:dyDescent="0.25">
      <c r="A22" s="124"/>
      <c r="B22" s="51" t="s">
        <v>24</v>
      </c>
      <c r="C22" s="52">
        <v>25000</v>
      </c>
      <c r="D22" s="53">
        <v>18360.93</v>
      </c>
      <c r="E22" s="32"/>
      <c r="F22" s="54" t="s">
        <v>54</v>
      </c>
      <c r="G22" s="55"/>
      <c r="H22" s="54">
        <v>10000</v>
      </c>
      <c r="I22" s="47"/>
      <c r="J22" s="48"/>
      <c r="K22" s="48"/>
      <c r="L22" s="48"/>
      <c r="M22" s="48"/>
      <c r="N22" s="18"/>
    </row>
    <row r="23" spans="1:14" ht="15.75" x14ac:dyDescent="0.25">
      <c r="A23" s="124"/>
      <c r="B23" s="51" t="s">
        <v>25</v>
      </c>
      <c r="C23" s="52">
        <v>25000</v>
      </c>
      <c r="D23" s="53">
        <v>10185.25</v>
      </c>
      <c r="E23" s="32"/>
      <c r="F23" s="51" t="s">
        <v>17</v>
      </c>
      <c r="G23" s="55"/>
      <c r="H23" s="54">
        <v>23000</v>
      </c>
      <c r="I23" s="47"/>
      <c r="J23" s="48"/>
      <c r="K23" s="48"/>
      <c r="L23" s="48"/>
      <c r="M23" s="48"/>
      <c r="N23" s="18"/>
    </row>
    <row r="24" spans="1:14" ht="15.75" x14ac:dyDescent="0.25">
      <c r="A24" s="124"/>
      <c r="B24" s="51" t="s">
        <v>26</v>
      </c>
      <c r="C24" s="52">
        <v>50000</v>
      </c>
      <c r="D24" s="53">
        <v>49662.16</v>
      </c>
      <c r="E24" s="32"/>
      <c r="F24" s="104"/>
      <c r="G24" s="55"/>
      <c r="H24" s="54"/>
      <c r="I24" s="47"/>
      <c r="J24" s="48"/>
      <c r="K24" s="48"/>
      <c r="L24" s="48"/>
      <c r="M24" s="48"/>
      <c r="N24" s="18"/>
    </row>
    <row r="25" spans="1:14" ht="15.75" x14ac:dyDescent="0.25">
      <c r="A25" s="124"/>
      <c r="B25" s="51" t="s">
        <v>27</v>
      </c>
      <c r="C25" s="52">
        <v>6500</v>
      </c>
      <c r="D25" s="53">
        <v>7260</v>
      </c>
      <c r="E25" s="32"/>
      <c r="F25" s="51"/>
      <c r="G25" s="55"/>
      <c r="H25" s="54"/>
      <c r="I25" s="47"/>
      <c r="J25" s="48"/>
      <c r="K25" s="48"/>
      <c r="L25" s="48"/>
      <c r="M25" s="48"/>
      <c r="N25" s="18"/>
    </row>
    <row r="26" spans="1:14" ht="15.75" x14ac:dyDescent="0.25">
      <c r="A26" s="124"/>
      <c r="B26" s="51" t="s">
        <v>28</v>
      </c>
      <c r="C26" s="52">
        <v>30000</v>
      </c>
      <c r="D26" s="53">
        <v>38647.65</v>
      </c>
      <c r="E26" s="32"/>
      <c r="F26" s="51"/>
      <c r="G26" s="55"/>
      <c r="H26" s="54"/>
      <c r="I26" s="47"/>
      <c r="J26" s="48"/>
      <c r="K26" s="48"/>
      <c r="L26" s="48"/>
      <c r="M26" s="48"/>
      <c r="N26" s="18"/>
    </row>
    <row r="27" spans="1:14" ht="45" x14ac:dyDescent="0.25">
      <c r="A27" s="124"/>
      <c r="B27" s="112" t="s">
        <v>42</v>
      </c>
      <c r="C27" s="52">
        <v>157600</v>
      </c>
      <c r="D27" s="53">
        <v>177992.25</v>
      </c>
      <c r="E27" s="32"/>
      <c r="F27" s="51"/>
      <c r="G27" s="55"/>
      <c r="H27" s="54"/>
      <c r="I27" s="47"/>
      <c r="J27" s="48"/>
      <c r="K27" s="48"/>
      <c r="L27" s="48"/>
      <c r="M27" s="48"/>
      <c r="N27" s="18"/>
    </row>
    <row r="28" spans="1:14" ht="16.5" thickBot="1" x14ac:dyDescent="0.3">
      <c r="A28" s="124"/>
      <c r="B28" s="51"/>
      <c r="C28" s="52"/>
      <c r="D28" s="53"/>
      <c r="E28" s="60"/>
      <c r="F28" s="61"/>
      <c r="G28" s="55"/>
      <c r="H28" s="62"/>
      <c r="I28" s="47"/>
      <c r="J28" s="48"/>
      <c r="K28" s="48"/>
      <c r="L28" s="48"/>
      <c r="M28" s="48"/>
      <c r="N28" s="18"/>
    </row>
    <row r="29" spans="1:14" s="2" customFormat="1" ht="20.25" customHeight="1" thickBot="1" x14ac:dyDescent="0.3">
      <c r="A29" s="6"/>
      <c r="B29" s="63" t="s">
        <v>29</v>
      </c>
      <c r="C29" s="64">
        <f>C8+C10+C13+C21</f>
        <v>1775758.6400000001</v>
      </c>
      <c r="D29" s="65">
        <f>D21+D13+D10+D8</f>
        <v>1957262.42</v>
      </c>
      <c r="E29" s="66">
        <f>+(D29/C29)</f>
        <v>1.1022119650224536</v>
      </c>
      <c r="F29" s="63" t="s">
        <v>29</v>
      </c>
      <c r="G29" s="67">
        <f>G11+G8</f>
        <v>1775758.6400000001</v>
      </c>
      <c r="H29" s="67">
        <f>H11+H8</f>
        <v>1957262.416</v>
      </c>
      <c r="I29" s="68"/>
      <c r="J29" s="69"/>
      <c r="K29" s="69"/>
      <c r="L29" s="69"/>
      <c r="M29" s="69"/>
      <c r="N29" s="70"/>
    </row>
    <row r="30" spans="1:14" s="2" customFormat="1" ht="20.25" customHeight="1" thickBot="1" x14ac:dyDescent="0.3">
      <c r="A30" s="123" t="s">
        <v>30</v>
      </c>
      <c r="B30" s="71" t="s">
        <v>31</v>
      </c>
      <c r="C30" s="72"/>
      <c r="D30" s="73"/>
      <c r="E30" s="74"/>
      <c r="F30" s="75" t="s">
        <v>32</v>
      </c>
      <c r="G30" s="76"/>
      <c r="H30" s="73"/>
      <c r="I30" s="77"/>
      <c r="J30" s="69"/>
      <c r="K30" s="69"/>
      <c r="L30" s="69"/>
      <c r="M30" s="69"/>
      <c r="N30" s="70"/>
    </row>
    <row r="31" spans="1:14" ht="15.75" x14ac:dyDescent="0.25">
      <c r="A31" s="124"/>
      <c r="B31" s="78" t="s">
        <v>46</v>
      </c>
      <c r="C31" s="108"/>
      <c r="D31" s="42">
        <f>61361.69+1383.96</f>
        <v>62745.65</v>
      </c>
      <c r="E31" s="79"/>
      <c r="F31" s="80" t="str">
        <f>B31</f>
        <v>NEF/Artificial Intelligence Project 1</v>
      </c>
      <c r="G31" s="126"/>
      <c r="H31" s="115">
        <v>61361.69</v>
      </c>
      <c r="I31" s="47"/>
      <c r="J31" s="48"/>
      <c r="K31" s="48"/>
      <c r="L31" s="48"/>
      <c r="M31" s="48"/>
      <c r="N31" s="18"/>
    </row>
    <row r="32" spans="1:14" ht="15.75" x14ac:dyDescent="0.25">
      <c r="A32" s="124"/>
      <c r="B32" s="78" t="s">
        <v>47</v>
      </c>
      <c r="C32" s="109"/>
      <c r="D32" s="42">
        <v>15139.18</v>
      </c>
      <c r="E32" s="79"/>
      <c r="F32" s="80" t="str">
        <f>B32</f>
        <v>NEF/Artificial Intelligence Project 2</v>
      </c>
      <c r="G32" s="127"/>
      <c r="H32" s="115">
        <f>D32</f>
        <v>15139.18</v>
      </c>
      <c r="I32" s="47"/>
      <c r="J32" s="48"/>
      <c r="K32" s="48"/>
      <c r="L32" s="48"/>
      <c r="M32" s="48"/>
      <c r="N32" s="18"/>
    </row>
    <row r="33" spans="1:14" ht="15.75" x14ac:dyDescent="0.25">
      <c r="A33" s="124"/>
      <c r="B33" s="81" t="s">
        <v>33</v>
      </c>
      <c r="C33" s="109"/>
      <c r="D33" s="25">
        <v>26680.880000000001</v>
      </c>
      <c r="E33" s="82"/>
      <c r="F33" s="83" t="str">
        <f>+B33</f>
        <v>EACEA / ATHENA Project</v>
      </c>
      <c r="G33" s="127"/>
      <c r="H33" s="115">
        <f t="shared" ref="H33:H39" si="2">D33</f>
        <v>26680.880000000001</v>
      </c>
      <c r="I33" s="47"/>
      <c r="J33" s="48"/>
      <c r="K33" s="48"/>
      <c r="L33" s="48"/>
      <c r="M33" s="48"/>
      <c r="N33" s="18"/>
    </row>
    <row r="34" spans="1:14" ht="15.75" x14ac:dyDescent="0.25">
      <c r="A34" s="124"/>
      <c r="B34" s="19" t="s">
        <v>34</v>
      </c>
      <c r="C34" s="109"/>
      <c r="D34" s="25">
        <f>52379.9+239977.06</f>
        <v>292356.96000000002</v>
      </c>
      <c r="E34" s="84"/>
      <c r="F34" s="19" t="str">
        <f t="shared" ref="F34:F40" si="3">B34</f>
        <v>Wellspring</v>
      </c>
      <c r="G34" s="127"/>
      <c r="H34" s="115">
        <f t="shared" si="2"/>
        <v>292356.96000000002</v>
      </c>
      <c r="I34" s="47"/>
      <c r="J34" s="48"/>
      <c r="K34" s="48"/>
      <c r="L34" s="48"/>
      <c r="M34" s="48"/>
      <c r="N34" s="18"/>
    </row>
    <row r="35" spans="1:14" ht="15.75" x14ac:dyDescent="0.25">
      <c r="A35" s="124"/>
      <c r="B35" s="19" t="s">
        <v>35</v>
      </c>
      <c r="C35" s="109"/>
      <c r="D35" s="115">
        <v>602818.29</v>
      </c>
      <c r="E35" s="84"/>
      <c r="F35" s="83" t="str">
        <f t="shared" si="3"/>
        <v>CBM / Ukraine Phase 2</v>
      </c>
      <c r="G35" s="127"/>
      <c r="H35" s="115">
        <f t="shared" si="2"/>
        <v>602818.29</v>
      </c>
      <c r="I35" s="47"/>
      <c r="J35" s="48"/>
      <c r="K35" s="48"/>
      <c r="L35" s="48"/>
      <c r="M35" s="48"/>
      <c r="N35" s="18"/>
    </row>
    <row r="36" spans="1:14" ht="15.75" x14ac:dyDescent="0.25">
      <c r="A36" s="124"/>
      <c r="B36" s="19" t="s">
        <v>36</v>
      </c>
      <c r="C36" s="109"/>
      <c r="D36" s="115">
        <v>367237.06</v>
      </c>
      <c r="E36" s="84"/>
      <c r="F36" s="83" t="str">
        <f t="shared" si="3"/>
        <v>GFFO / Ukraine Phase 2</v>
      </c>
      <c r="G36" s="127"/>
      <c r="H36" s="115">
        <f t="shared" si="2"/>
        <v>367237.06</v>
      </c>
      <c r="I36" s="47"/>
      <c r="J36" s="48"/>
      <c r="K36" s="48"/>
      <c r="L36" s="48"/>
      <c r="M36" s="48"/>
      <c r="N36" s="18"/>
    </row>
    <row r="37" spans="1:14" ht="15.75" x14ac:dyDescent="0.25">
      <c r="A37" s="124"/>
      <c r="B37" s="19" t="s">
        <v>37</v>
      </c>
      <c r="C37" s="109"/>
      <c r="D37" s="115">
        <v>60513.32</v>
      </c>
      <c r="E37" s="84"/>
      <c r="F37" s="83" t="str">
        <f t="shared" si="3"/>
        <v xml:space="preserve">CE Space4All </v>
      </c>
      <c r="G37" s="127"/>
      <c r="H37" s="115">
        <f>D37</f>
        <v>60513.32</v>
      </c>
      <c r="I37" s="47"/>
      <c r="J37" s="48"/>
      <c r="K37" s="48"/>
      <c r="L37" s="48"/>
      <c r="M37" s="48"/>
      <c r="N37" s="18"/>
    </row>
    <row r="38" spans="1:14" ht="15.75" x14ac:dyDescent="0.25">
      <c r="A38" s="124"/>
      <c r="B38" s="19" t="s">
        <v>38</v>
      </c>
      <c r="C38" s="109"/>
      <c r="D38" s="115">
        <v>143108.93</v>
      </c>
      <c r="E38" s="84"/>
      <c r="F38" s="83" t="str">
        <f t="shared" si="3"/>
        <v>TIDES Foundation / Google</v>
      </c>
      <c r="G38" s="127"/>
      <c r="H38" s="115">
        <f>D38</f>
        <v>143108.93</v>
      </c>
      <c r="I38" s="47"/>
      <c r="J38" s="48"/>
      <c r="K38" s="48"/>
      <c r="L38" s="48"/>
      <c r="M38" s="48"/>
      <c r="N38" s="18"/>
    </row>
    <row r="39" spans="1:14" ht="15.75" x14ac:dyDescent="0.25">
      <c r="A39" s="124"/>
      <c r="B39" s="19" t="s">
        <v>39</v>
      </c>
      <c r="C39" s="109"/>
      <c r="D39" s="115">
        <v>113134.51</v>
      </c>
      <c r="E39" s="84"/>
      <c r="F39" s="83" t="str">
        <f t="shared" si="3"/>
        <v>ICF</v>
      </c>
      <c r="G39" s="127"/>
      <c r="H39" s="115">
        <f t="shared" si="2"/>
        <v>113134.51</v>
      </c>
      <c r="I39" s="47"/>
      <c r="J39" s="48"/>
      <c r="K39" s="48"/>
      <c r="L39" s="48"/>
      <c r="M39" s="48"/>
      <c r="N39" s="18"/>
    </row>
    <row r="40" spans="1:14" ht="15.75" x14ac:dyDescent="0.25">
      <c r="A40" s="124"/>
      <c r="B40" s="19" t="s">
        <v>56</v>
      </c>
      <c r="C40" s="109"/>
      <c r="D40" s="25">
        <f>1984.62+38324.35</f>
        <v>40308.97</v>
      </c>
      <c r="E40" s="84"/>
      <c r="F40" s="83" t="str">
        <f t="shared" si="3"/>
        <v>GGF</v>
      </c>
      <c r="G40" s="127"/>
      <c r="H40" s="115">
        <v>38324.35</v>
      </c>
      <c r="I40" s="47"/>
      <c r="J40" s="48"/>
      <c r="K40" s="48"/>
      <c r="L40" s="48"/>
      <c r="M40" s="48"/>
      <c r="N40" s="18"/>
    </row>
    <row r="41" spans="1:14" ht="15.75" x14ac:dyDescent="0.25">
      <c r="A41" s="124"/>
      <c r="B41" s="19" t="s">
        <v>43</v>
      </c>
      <c r="C41" s="109"/>
      <c r="D41" s="115">
        <v>12898.18</v>
      </c>
      <c r="E41" s="84"/>
      <c r="F41" s="83" t="s">
        <v>44</v>
      </c>
      <c r="G41" s="127"/>
      <c r="H41" s="118"/>
      <c r="I41" s="47"/>
      <c r="J41" s="1"/>
      <c r="K41" s="1"/>
      <c r="L41" s="48"/>
      <c r="M41" s="48"/>
      <c r="N41" s="18"/>
    </row>
    <row r="42" spans="1:14" ht="15.75" x14ac:dyDescent="0.25">
      <c r="A42" s="124"/>
      <c r="B42" s="19"/>
      <c r="C42" s="109"/>
      <c r="D42" s="25"/>
      <c r="E42" s="84"/>
      <c r="F42" s="83" t="s">
        <v>15</v>
      </c>
      <c r="G42" s="127"/>
      <c r="H42" s="25">
        <v>198142</v>
      </c>
      <c r="I42" s="47"/>
      <c r="L42" s="48"/>
      <c r="M42" s="48"/>
      <c r="N42" s="18"/>
    </row>
    <row r="43" spans="1:14" ht="15.75" x14ac:dyDescent="0.25">
      <c r="A43" s="124"/>
      <c r="B43" s="19"/>
      <c r="C43" s="109"/>
      <c r="D43" s="25"/>
      <c r="E43" s="84"/>
      <c r="F43" s="114"/>
      <c r="G43" s="127"/>
      <c r="H43" s="25"/>
      <c r="I43" s="47"/>
      <c r="J43" s="48"/>
      <c r="K43" s="48"/>
      <c r="L43" s="48"/>
      <c r="M43" s="48"/>
      <c r="N43" s="18"/>
    </row>
    <row r="44" spans="1:14" ht="63" customHeight="1" x14ac:dyDescent="0.25">
      <c r="A44" s="124"/>
      <c r="B44" s="113" t="s">
        <v>58</v>
      </c>
      <c r="C44" s="109"/>
      <c r="D44" s="25">
        <f>323162.06+46395.48</f>
        <v>369557.54</v>
      </c>
      <c r="E44" s="84"/>
      <c r="F44" s="83"/>
      <c r="G44" s="127"/>
      <c r="H44" s="25"/>
      <c r="I44" s="47"/>
      <c r="J44" s="48"/>
      <c r="K44" s="48"/>
      <c r="L44" s="48"/>
      <c r="M44" s="48"/>
      <c r="N44" s="18"/>
    </row>
    <row r="45" spans="1:14" ht="15.75" x14ac:dyDescent="0.25">
      <c r="A45" s="124"/>
      <c r="B45" s="19"/>
      <c r="C45" s="110"/>
      <c r="D45" s="54"/>
      <c r="E45" s="84"/>
      <c r="F45" s="85"/>
      <c r="G45" s="127"/>
      <c r="H45" s="54"/>
      <c r="I45" s="47"/>
      <c r="J45" s="48"/>
      <c r="K45" s="47"/>
      <c r="L45" s="48"/>
      <c r="M45" s="48"/>
      <c r="N45" s="18"/>
    </row>
    <row r="46" spans="1:14" ht="15.75" x14ac:dyDescent="0.25">
      <c r="A46" s="124"/>
      <c r="B46" s="86" t="s">
        <v>57</v>
      </c>
      <c r="C46" s="24"/>
      <c r="D46" s="25">
        <v>-187682.3</v>
      </c>
      <c r="E46" s="82"/>
      <c r="F46" s="83"/>
      <c r="G46" s="128"/>
      <c r="H46" s="25"/>
      <c r="I46" s="47"/>
      <c r="J46" s="48"/>
      <c r="K46" s="48"/>
      <c r="L46" s="48"/>
      <c r="M46" s="48"/>
      <c r="N46" s="18"/>
    </row>
    <row r="47" spans="1:14" ht="18" customHeight="1" thickBot="1" x14ac:dyDescent="0.3">
      <c r="A47" s="124"/>
      <c r="B47" s="19"/>
      <c r="C47" s="87"/>
      <c r="D47" s="88"/>
      <c r="E47" s="89"/>
      <c r="F47" s="90"/>
      <c r="G47" s="50"/>
      <c r="H47" s="50"/>
      <c r="I47" s="47"/>
      <c r="J47" s="48"/>
      <c r="K47" s="47"/>
      <c r="L47" s="48"/>
      <c r="M47" s="48"/>
      <c r="N47" s="18"/>
    </row>
    <row r="48" spans="1:14" ht="24" customHeight="1" thickBot="1" x14ac:dyDescent="0.3">
      <c r="A48" s="125"/>
      <c r="B48" s="107" t="s">
        <v>29</v>
      </c>
      <c r="C48" s="91">
        <f>SUM(C31:C47)</f>
        <v>0</v>
      </c>
      <c r="D48" s="92">
        <f>SUM(D31:D47)</f>
        <v>1918817.1699999997</v>
      </c>
      <c r="E48" s="93"/>
      <c r="F48" s="94" t="s">
        <v>29</v>
      </c>
      <c r="G48" s="92">
        <f>SUM(G31:G47)</f>
        <v>0</v>
      </c>
      <c r="H48" s="95">
        <f>SUM(H31:H46)</f>
        <v>1918817.1700000002</v>
      </c>
      <c r="I48" s="47"/>
      <c r="J48" s="47"/>
      <c r="K48" s="48"/>
      <c r="L48" s="48"/>
      <c r="M48" s="48"/>
      <c r="N48" s="18"/>
    </row>
    <row r="49" spans="1:14" ht="24" customHeight="1" thickBot="1" x14ac:dyDescent="0.3">
      <c r="B49" s="96" t="s">
        <v>40</v>
      </c>
      <c r="C49" s="97">
        <f>C48+C29</f>
        <v>1775758.6400000001</v>
      </c>
      <c r="D49" s="97">
        <f>D48+D29</f>
        <v>3876079.59</v>
      </c>
      <c r="E49" s="98"/>
      <c r="F49" s="99" t="s">
        <v>40</v>
      </c>
      <c r="G49" s="97">
        <f>G29+G48</f>
        <v>1775758.6400000001</v>
      </c>
      <c r="H49" s="100">
        <f>H29+H48</f>
        <v>3876079.5860000001</v>
      </c>
      <c r="I49" s="47"/>
      <c r="J49" s="48"/>
      <c r="K49" s="48"/>
      <c r="L49" s="48"/>
      <c r="M49" s="48"/>
      <c r="N49" s="18"/>
    </row>
    <row r="50" spans="1:14" ht="15.75" x14ac:dyDescent="0.25">
      <c r="B50" s="105"/>
      <c r="C50" s="106"/>
      <c r="D50" s="101"/>
      <c r="E50" s="1"/>
      <c r="I50" s="47"/>
      <c r="J50" s="48"/>
      <c r="K50" s="48"/>
      <c r="L50" s="48"/>
      <c r="M50" s="48"/>
      <c r="N50" s="18"/>
    </row>
    <row r="51" spans="1:14" ht="15.75" x14ac:dyDescent="0.25">
      <c r="A51" s="102"/>
      <c r="C51" s="119"/>
      <c r="E51" s="103"/>
      <c r="I51" s="47"/>
      <c r="J51" s="48"/>
      <c r="K51" s="48"/>
      <c r="L51" s="48"/>
      <c r="M51" s="48"/>
      <c r="N51" s="18"/>
    </row>
    <row r="52" spans="1:14" ht="15.75" x14ac:dyDescent="0.25">
      <c r="A52" s="102"/>
      <c r="C52" s="119"/>
      <c r="I52" s="47"/>
      <c r="J52" s="48"/>
      <c r="K52" s="48"/>
      <c r="L52" s="48"/>
      <c r="M52" s="48"/>
      <c r="N52" s="18"/>
    </row>
    <row r="53" spans="1:14" ht="15.75" x14ac:dyDescent="0.25">
      <c r="A53" s="102"/>
      <c r="C53" s="119"/>
      <c r="I53" s="47"/>
      <c r="J53" s="48"/>
      <c r="K53" s="48"/>
      <c r="L53" s="48"/>
      <c r="M53" s="48"/>
      <c r="N53" s="18"/>
    </row>
    <row r="54" spans="1:14" ht="15.75" x14ac:dyDescent="0.25">
      <c r="A54" s="102"/>
      <c r="C54" s="119"/>
      <c r="I54" s="47"/>
      <c r="J54" s="48"/>
      <c r="K54" s="48"/>
      <c r="L54" s="48"/>
      <c r="M54" s="48"/>
      <c r="N54" s="18"/>
    </row>
    <row r="55" spans="1:14" ht="15.75" x14ac:dyDescent="0.25">
      <c r="C55" s="119"/>
      <c r="I55" s="26"/>
      <c r="J55" s="18"/>
      <c r="K55" s="18"/>
      <c r="L55" s="18"/>
      <c r="M55" s="18"/>
      <c r="N55" s="18"/>
    </row>
    <row r="56" spans="1:14" ht="15.75" x14ac:dyDescent="0.25">
      <c r="C56" s="119"/>
      <c r="I56" s="26"/>
      <c r="J56" s="18"/>
      <c r="K56" s="18"/>
      <c r="L56" s="18"/>
      <c r="M56" s="18"/>
      <c r="N56" s="18"/>
    </row>
    <row r="57" spans="1:14" ht="15.75" x14ac:dyDescent="0.25">
      <c r="C57" s="119"/>
      <c r="I57" s="26"/>
      <c r="J57" s="18"/>
      <c r="K57" s="18"/>
      <c r="L57" s="18"/>
      <c r="M57" s="18"/>
      <c r="N57" s="18"/>
    </row>
    <row r="58" spans="1:14" ht="15.75" x14ac:dyDescent="0.25">
      <c r="C58" s="119"/>
      <c r="I58" s="26"/>
      <c r="J58" s="18"/>
      <c r="K58" s="18"/>
      <c r="L58" s="18"/>
      <c r="M58" s="18"/>
      <c r="N58" s="18"/>
    </row>
    <row r="59" spans="1:14" ht="15.75" x14ac:dyDescent="0.25">
      <c r="C59" s="119"/>
      <c r="I59" s="26"/>
      <c r="J59" s="18"/>
      <c r="K59" s="18"/>
      <c r="L59" s="18"/>
      <c r="M59" s="18"/>
      <c r="N59" s="18"/>
    </row>
    <row r="60" spans="1:14" ht="15.75" x14ac:dyDescent="0.25">
      <c r="C60" s="119"/>
      <c r="I60" s="26"/>
      <c r="J60" s="18"/>
      <c r="K60" s="18"/>
      <c r="L60" s="18"/>
      <c r="M60" s="18"/>
      <c r="N60" s="18"/>
    </row>
    <row r="61" spans="1:14" ht="15.75" x14ac:dyDescent="0.25">
      <c r="C61" s="119"/>
      <c r="I61" s="26"/>
      <c r="J61" s="18"/>
      <c r="K61" s="18"/>
      <c r="L61" s="18"/>
      <c r="M61" s="18"/>
      <c r="N61" s="18"/>
    </row>
    <row r="62" spans="1:14" x14ac:dyDescent="0.25">
      <c r="C62" s="119"/>
    </row>
    <row r="63" spans="1:14" x14ac:dyDescent="0.25">
      <c r="C63" s="119"/>
    </row>
    <row r="64" spans="1:14" x14ac:dyDescent="0.25">
      <c r="C64" s="119"/>
    </row>
    <row r="65" spans="3:5" x14ac:dyDescent="0.25">
      <c r="C65" s="119"/>
    </row>
    <row r="66" spans="3:5" x14ac:dyDescent="0.25">
      <c r="C66" s="119"/>
    </row>
    <row r="67" spans="3:5" x14ac:dyDescent="0.25">
      <c r="C67" s="119"/>
    </row>
    <row r="68" spans="3:5" x14ac:dyDescent="0.25">
      <c r="C68" s="119"/>
    </row>
    <row r="69" spans="3:5" x14ac:dyDescent="0.25">
      <c r="C69" s="119"/>
    </row>
    <row r="70" spans="3:5" x14ac:dyDescent="0.25">
      <c r="C70" s="119"/>
    </row>
    <row r="71" spans="3:5" x14ac:dyDescent="0.25">
      <c r="C71" s="119"/>
    </row>
    <row r="72" spans="3:5" x14ac:dyDescent="0.25">
      <c r="C72" s="119"/>
    </row>
    <row r="73" spans="3:5" x14ac:dyDescent="0.25">
      <c r="C73" s="119"/>
    </row>
    <row r="74" spans="3:5" x14ac:dyDescent="0.25">
      <c r="C74" s="119"/>
      <c r="D74" s="116"/>
      <c r="E74" s="117"/>
    </row>
    <row r="75" spans="3:5" x14ac:dyDescent="0.25">
      <c r="C75" s="119"/>
      <c r="D75" s="116"/>
      <c r="E75" s="117"/>
    </row>
    <row r="76" spans="3:5" x14ac:dyDescent="0.25">
      <c r="C76" s="119"/>
      <c r="D76" s="116"/>
      <c r="E76" s="117"/>
    </row>
    <row r="77" spans="3:5" x14ac:dyDescent="0.25">
      <c r="C77" s="119"/>
    </row>
    <row r="78" spans="3:5" x14ac:dyDescent="0.25">
      <c r="C78" s="119"/>
    </row>
    <row r="79" spans="3:5" x14ac:dyDescent="0.25">
      <c r="C79" s="119"/>
    </row>
    <row r="80" spans="3:5" x14ac:dyDescent="0.25">
      <c r="C80" s="119"/>
    </row>
    <row r="81" spans="3:3" x14ac:dyDescent="0.25">
      <c r="C81" s="119"/>
    </row>
    <row r="82" spans="3:3" x14ac:dyDescent="0.25">
      <c r="C82" s="119"/>
    </row>
    <row r="83" spans="3:3" x14ac:dyDescent="0.25">
      <c r="C83" s="119"/>
    </row>
    <row r="84" spans="3:3" x14ac:dyDescent="0.25">
      <c r="C84" s="119"/>
    </row>
    <row r="85" spans="3:3" x14ac:dyDescent="0.25">
      <c r="C85" s="119"/>
    </row>
    <row r="86" spans="3:3" x14ac:dyDescent="0.25">
      <c r="C86" s="119"/>
    </row>
    <row r="87" spans="3:3" x14ac:dyDescent="0.25">
      <c r="C87" s="119"/>
    </row>
    <row r="88" spans="3:3" x14ac:dyDescent="0.25">
      <c r="C88"/>
    </row>
    <row r="89" spans="3:3" x14ac:dyDescent="0.25">
      <c r="C89" s="120"/>
    </row>
  </sheetData>
  <mergeCells count="4">
    <mergeCell ref="B2:H2"/>
    <mergeCell ref="A8:A28"/>
    <mergeCell ref="A30:A48"/>
    <mergeCell ref="G31:G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Raquel Riaza</cp:lastModifiedBy>
  <dcterms:created xsi:type="dcterms:W3CDTF">2024-04-30T12:58:47Z</dcterms:created>
  <dcterms:modified xsi:type="dcterms:W3CDTF">2025-03-17T10:02:21Z</dcterms:modified>
</cp:coreProperties>
</file>