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heckCompatibility="1" defaultThemeVersion="202300"/>
  <mc:AlternateContent xmlns:mc="http://schemas.openxmlformats.org/markup-compatibility/2006">
    <mc:Choice Requires="x15">
      <x15ac:absPath xmlns:x15ac="http://schemas.microsoft.com/office/spreadsheetml/2010/11/ac" url="C:\Users\Catherine\Downloads\"/>
    </mc:Choice>
  </mc:AlternateContent>
  <xr:revisionPtr revIDLastSave="0" documentId="8_{195F9AD5-1BD0-428C-8173-1CFBA6C3B8F8}" xr6:coauthVersionLast="47" xr6:coauthVersionMax="47" xr10:uidLastSave="{00000000-0000-0000-0000-000000000000}"/>
  <bookViews>
    <workbookView xWindow="-110" yWindow="-110" windowWidth="19420" windowHeight="10300" xr2:uid="{D828618C-BA93-4213-9E8C-436D9347EAB7}"/>
  </bookViews>
  <sheets>
    <sheet name="05 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" l="1"/>
  <c r="H51" i="3"/>
  <c r="D49" i="3" s="1"/>
  <c r="D51" i="3" s="1"/>
  <c r="H44" i="3"/>
  <c r="H48" i="3"/>
  <c r="I13" i="3"/>
  <c r="H11" i="3"/>
  <c r="H28" i="3" s="1"/>
  <c r="D47" i="3"/>
  <c r="C82" i="3"/>
  <c r="H46" i="3"/>
  <c r="F46" i="3"/>
  <c r="H36" i="3"/>
  <c r="F36" i="3"/>
  <c r="H35" i="3"/>
  <c r="F35" i="3"/>
  <c r="H43" i="3"/>
  <c r="F43" i="3"/>
  <c r="G51" i="3"/>
  <c r="C51" i="3"/>
  <c r="H47" i="3"/>
  <c r="F44" i="3"/>
  <c r="H42" i="3"/>
  <c r="F42" i="3"/>
  <c r="H41" i="3"/>
  <c r="F41" i="3"/>
  <c r="H40" i="3"/>
  <c r="F40" i="3"/>
  <c r="H39" i="3"/>
  <c r="F39" i="3"/>
  <c r="H38" i="3"/>
  <c r="F38" i="3"/>
  <c r="H37" i="3"/>
  <c r="F37" i="3"/>
  <c r="H34" i="3"/>
  <c r="F34" i="3"/>
  <c r="H33" i="3"/>
  <c r="F33" i="3"/>
  <c r="H32" i="3"/>
  <c r="F32" i="3"/>
  <c r="H31" i="3"/>
  <c r="F31" i="3"/>
  <c r="H30" i="3"/>
  <c r="F30" i="3"/>
  <c r="D23" i="3"/>
  <c r="C23" i="3"/>
  <c r="C21" i="3"/>
  <c r="C20" i="3"/>
  <c r="C16" i="3"/>
  <c r="D13" i="3"/>
  <c r="E10" i="3"/>
  <c r="E8" i="3"/>
  <c r="C13" i="3" l="1"/>
  <c r="C28" i="3" s="1"/>
  <c r="I8" i="3" s="1"/>
  <c r="D28" i="3"/>
  <c r="H8" i="3" s="1"/>
  <c r="E23" i="3"/>
  <c r="C52" i="3" l="1"/>
  <c r="G28" i="3"/>
  <c r="G52" i="3" s="1"/>
  <c r="E13" i="3"/>
  <c r="E28" i="3"/>
  <c r="I9" i="3"/>
  <c r="H52" i="3"/>
  <c r="I11" i="3"/>
  <c r="D52" i="3" l="1"/>
</calcChain>
</file>

<file path=xl/sharedStrings.xml><?xml version="1.0" encoding="utf-8"?>
<sst xmlns="http://schemas.openxmlformats.org/spreadsheetml/2006/main" count="88" uniqueCount="82">
  <si>
    <t>EXPENDITURE</t>
  </si>
  <si>
    <t>Budget</t>
  </si>
  <si>
    <t>Actual</t>
  </si>
  <si>
    <t>Execution rate</t>
  </si>
  <si>
    <t>INCOME</t>
  </si>
  <si>
    <t>Eligible for EC Grant</t>
  </si>
  <si>
    <t>Heading 1 - Staff costs</t>
  </si>
  <si>
    <t xml:space="preserve"> Grant requested from the Commission</t>
  </si>
  <si>
    <t xml:space="preserve">Heading 2 - Travel, accomodation &amp; subsistence </t>
  </si>
  <si>
    <t>Co-financing</t>
  </si>
  <si>
    <t>Heading 3 - Costs of services</t>
  </si>
  <si>
    <t>VDAB</t>
  </si>
  <si>
    <t>Membership Fees</t>
  </si>
  <si>
    <t>Translations</t>
  </si>
  <si>
    <t>Reproductions and publications</t>
  </si>
  <si>
    <t>Total amounts 2021</t>
  </si>
  <si>
    <t>Interpretations</t>
  </si>
  <si>
    <t>External expertise</t>
  </si>
  <si>
    <t>Heading 4 - Administration costs</t>
  </si>
  <si>
    <t>Audits</t>
  </si>
  <si>
    <t>Financial services</t>
  </si>
  <si>
    <t>TOTAL</t>
  </si>
  <si>
    <t>Non Eligible for EC Grant</t>
  </si>
  <si>
    <t>Projects &amp; Other Costs</t>
  </si>
  <si>
    <t xml:space="preserve">Other Revenue </t>
  </si>
  <si>
    <t>EACEA / ATHENA Project</t>
  </si>
  <si>
    <t>Wellspring</t>
  </si>
  <si>
    <t>CBM / Ukraine Phase 2</t>
  </si>
  <si>
    <t xml:space="preserve">CE Space4All </t>
  </si>
  <si>
    <t>ICF</t>
  </si>
  <si>
    <t>Surplus</t>
  </si>
  <si>
    <t>GRAND TOTAL</t>
  </si>
  <si>
    <t>Other administrative costs (office rent, office charges, technical support, office supplies, insurances, payroll administration, ...)</t>
  </si>
  <si>
    <t>Depreciation (equipment, furniture)</t>
  </si>
  <si>
    <t>Meeting room equipment rental</t>
  </si>
  <si>
    <t>Training (members and staff)</t>
  </si>
  <si>
    <t>ECF</t>
  </si>
  <si>
    <t>NEF/Artificial Intelligence Project 2</t>
  </si>
  <si>
    <t>Chanel Fondation</t>
  </si>
  <si>
    <t>SVCF - Google</t>
  </si>
  <si>
    <t>Cardet</t>
  </si>
  <si>
    <t>(1)</t>
  </si>
  <si>
    <t>Travel costs</t>
  </si>
  <si>
    <t>Subsistence Per diem  &amp; Local Transport</t>
  </si>
  <si>
    <t>Fees tickets repas</t>
  </si>
  <si>
    <t>Fee Payroll Office costs</t>
  </si>
  <si>
    <t>Consultancy costs</t>
  </si>
  <si>
    <t>Non eligible Membershipfee</t>
  </si>
  <si>
    <t>Costs to be allocated</t>
  </si>
  <si>
    <t>Majorations &amp; intérêts s/ ONSS</t>
  </si>
  <si>
    <t>Non eligible operating amounts</t>
  </si>
  <si>
    <t>Accounts 01/01/2025 - 31/05/2025</t>
  </si>
  <si>
    <t xml:space="preserve">GFFO / Empower Ukraine </t>
  </si>
  <si>
    <t>Other services (website, promotional campaign, dissemination, virtual conference system and tools)</t>
  </si>
  <si>
    <t xml:space="preserve">Other expenses outside EC financing (1) </t>
  </si>
  <si>
    <t>CBM Italy</t>
  </si>
  <si>
    <t>FONCE</t>
  </si>
  <si>
    <t>GGF</t>
  </si>
  <si>
    <t>HEC</t>
  </si>
  <si>
    <t>Salary to be allocated</t>
  </si>
  <si>
    <t>Catering costs</t>
  </si>
  <si>
    <t>Translation costs</t>
  </si>
  <si>
    <t>Access - Sign Language Interpretation</t>
  </si>
  <si>
    <t>Access - Transport</t>
  </si>
  <si>
    <t>Postage</t>
  </si>
  <si>
    <t>Legal fee/advice costs</t>
  </si>
  <si>
    <t>Non eligible Project Granted</t>
  </si>
  <si>
    <t>Gross salary</t>
  </si>
  <si>
    <t>Vacation pay</t>
  </si>
  <si>
    <t>Employers contribution</t>
  </si>
  <si>
    <t>Group insurance</t>
  </si>
  <si>
    <t>Health Insurance</t>
  </si>
  <si>
    <t>Other personnel costs transport</t>
  </si>
  <si>
    <t>Charges s/ exercices antérieurs</t>
  </si>
  <si>
    <t>Majorations &amp; intérêts s/ Précpte Prof.</t>
  </si>
  <si>
    <t>Difference paiement</t>
  </si>
  <si>
    <t>Bank charges</t>
  </si>
  <si>
    <t>Unit costs EC</t>
  </si>
  <si>
    <t>Donattions</t>
  </si>
  <si>
    <t>Membership Fess</t>
  </si>
  <si>
    <t>Other income (unrestricted, sponsorship)</t>
  </si>
  <si>
    <t>In percentage of eligible costs  88,78%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</si>
</sst>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€&quot;"/>
    <numFmt numFmtId="165" formatCode="#,##0.00\ ;\-#,##0.00\ 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u/>
      <sz val="12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sz val="10"/>
      <name val="Arial"/>
      <family val="2"/>
    </font>
    <font>
      <sz val="11"/>
      <color rgb="FF00B050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5" fillId="2" borderId="6" xfId="0" applyFont="1" applyFill="1" applyBorder="1"/>
    <xf numFmtId="4" fontId="5" fillId="2" borderId="7" xfId="0" applyNumberFormat="1" applyFont="1" applyFill="1" applyBorder="1"/>
    <xf numFmtId="4" fontId="5" fillId="0" borderId="8" xfId="0" applyNumberFormat="1" applyFont="1" applyBorder="1" applyAlignment="1">
      <alignment horizontal="right"/>
    </xf>
    <xf numFmtId="9" fontId="5" fillId="2" borderId="9" xfId="0" applyNumberFormat="1" applyFont="1" applyFill="1" applyBorder="1" applyAlignment="1">
      <alignment horizontal="center"/>
    </xf>
    <xf numFmtId="0" fontId="3" fillId="2" borderId="10" xfId="0" applyFont="1" applyFill="1" applyBorder="1"/>
    <xf numFmtId="4" fontId="3" fillId="2" borderId="11" xfId="0" applyNumberFormat="1" applyFont="1" applyFill="1" applyBorder="1"/>
    <xf numFmtId="4" fontId="3" fillId="2" borderId="6" xfId="0" applyNumberFormat="1" applyFont="1" applyFill="1" applyBorder="1"/>
    <xf numFmtId="4" fontId="6" fillId="0" borderId="0" xfId="1" applyNumberFormat="1" applyFont="1"/>
    <xf numFmtId="0" fontId="6" fillId="0" borderId="0" xfId="0" applyFont="1"/>
    <xf numFmtId="0" fontId="0" fillId="0" borderId="10" xfId="0" applyBorder="1"/>
    <xf numFmtId="4" fontId="0" fillId="0" borderId="12" xfId="0" applyNumberFormat="1" applyBorder="1"/>
    <xf numFmtId="4" fontId="0" fillId="0" borderId="10" xfId="0" applyNumberFormat="1" applyBorder="1" applyAlignment="1">
      <alignment horizontal="right"/>
    </xf>
    <xf numFmtId="9" fontId="5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" fontId="0" fillId="0" borderId="13" xfId="0" applyNumberFormat="1" applyBorder="1"/>
    <xf numFmtId="4" fontId="0" fillId="0" borderId="10" xfId="0" applyNumberFormat="1" applyBorder="1"/>
    <xf numFmtId="4" fontId="6" fillId="0" borderId="0" xfId="0" applyNumberFormat="1" applyFont="1"/>
    <xf numFmtId="0" fontId="5" fillId="2" borderId="10" xfId="0" applyFont="1" applyFill="1" applyBorder="1"/>
    <xf numFmtId="4" fontId="5" fillId="2" borderId="12" xfId="0" applyNumberFormat="1" applyFont="1" applyFill="1" applyBorder="1"/>
    <xf numFmtId="4" fontId="5" fillId="2" borderId="10" xfId="0" applyNumberFormat="1" applyFont="1" applyFill="1" applyBorder="1"/>
    <xf numFmtId="9" fontId="0" fillId="0" borderId="10" xfId="1" applyFont="1" applyBorder="1" applyAlignment="1">
      <alignment horizontal="center"/>
    </xf>
    <xf numFmtId="4" fontId="3" fillId="0" borderId="10" xfId="0" applyNumberFormat="1" applyFont="1" applyBorder="1"/>
    <xf numFmtId="9" fontId="3" fillId="0" borderId="14" xfId="0" applyNumberFormat="1" applyFont="1" applyBorder="1" applyAlignment="1">
      <alignment horizontal="center"/>
    </xf>
    <xf numFmtId="0" fontId="5" fillId="2" borderId="8" xfId="0" applyFont="1" applyFill="1" applyBorder="1"/>
    <xf numFmtId="4" fontId="3" fillId="2" borderId="13" xfId="0" applyNumberFormat="1" applyFont="1" applyFill="1" applyBorder="1"/>
    <xf numFmtId="4" fontId="3" fillId="2" borderId="10" xfId="0" applyNumberFormat="1" applyFont="1" applyFill="1" applyBorder="1"/>
    <xf numFmtId="4" fontId="7" fillId="0" borderId="0" xfId="0" applyNumberFormat="1" applyFont="1"/>
    <xf numFmtId="4" fontId="3" fillId="2" borderId="12" xfId="0" applyNumberFormat="1" applyFont="1" applyFill="1" applyBorder="1"/>
    <xf numFmtId="4" fontId="8" fillId="3" borderId="8" xfId="0" applyNumberFormat="1" applyFont="1" applyFill="1" applyBorder="1" applyAlignment="1">
      <alignment horizontal="right"/>
    </xf>
    <xf numFmtId="10" fontId="5" fillId="2" borderId="9" xfId="0" applyNumberFormat="1" applyFont="1" applyFill="1" applyBorder="1" applyAlignment="1">
      <alignment horizontal="center"/>
    </xf>
    <xf numFmtId="0" fontId="0" fillId="0" borderId="6" xfId="0" applyBorder="1"/>
    <xf numFmtId="4" fontId="0" fillId="0" borderId="14" xfId="0" applyNumberFormat="1" applyBorder="1"/>
    <xf numFmtId="4" fontId="9" fillId="0" borderId="10" xfId="0" applyNumberFormat="1" applyFont="1" applyBorder="1" applyAlignment="1">
      <alignment horizontal="right"/>
    </xf>
    <xf numFmtId="4" fontId="0" fillId="4" borderId="12" xfId="0" applyNumberFormat="1" applyFill="1" applyBorder="1"/>
    <xf numFmtId="4" fontId="9" fillId="0" borderId="0" xfId="0" applyNumberFormat="1" applyFont="1" applyAlignment="1">
      <alignment horizontal="right"/>
    </xf>
    <xf numFmtId="4" fontId="10" fillId="0" borderId="0" xfId="0" applyNumberFormat="1" applyFont="1"/>
    <xf numFmtId="0" fontId="10" fillId="0" borderId="0" xfId="0" applyFont="1"/>
    <xf numFmtId="0" fontId="0" fillId="0" borderId="8" xfId="0" applyBorder="1"/>
    <xf numFmtId="4" fontId="0" fillId="0" borderId="8" xfId="0" applyNumberFormat="1" applyBorder="1"/>
    <xf numFmtId="0" fontId="0" fillId="0" borderId="15" xfId="0" applyBorder="1"/>
    <xf numFmtId="4" fontId="0" fillId="0" borderId="16" xfId="0" applyNumberFormat="1" applyBorder="1"/>
    <xf numFmtId="4" fontId="9" fillId="0" borderId="15" xfId="0" applyNumberFormat="1" applyFont="1" applyBorder="1" applyAlignment="1">
      <alignment horizontal="right"/>
    </xf>
    <xf numFmtId="4" fontId="0" fillId="0" borderId="15" xfId="0" applyNumberFormat="1" applyBorder="1"/>
    <xf numFmtId="4" fontId="0" fillId="0" borderId="17" xfId="0" applyNumberFormat="1" applyBorder="1"/>
    <xf numFmtId="0" fontId="5" fillId="5" borderId="15" xfId="0" applyFont="1" applyFill="1" applyBorder="1"/>
    <xf numFmtId="4" fontId="5" fillId="5" borderId="16" xfId="0" applyNumberFormat="1" applyFont="1" applyFill="1" applyBorder="1"/>
    <xf numFmtId="4" fontId="5" fillId="5" borderId="15" xfId="0" applyNumberFormat="1" applyFont="1" applyFill="1" applyBorder="1" applyAlignment="1">
      <alignment horizontal="right"/>
    </xf>
    <xf numFmtId="9" fontId="5" fillId="5" borderId="14" xfId="0" applyNumberFormat="1" applyFont="1" applyFill="1" applyBorder="1" applyAlignment="1">
      <alignment horizontal="center"/>
    </xf>
    <xf numFmtId="9" fontId="3" fillId="0" borderId="18" xfId="0" applyNumberFormat="1" applyFont="1" applyBorder="1" applyAlignment="1">
      <alignment horizontal="center"/>
    </xf>
    <xf numFmtId="0" fontId="0" fillId="0" borderId="19" xfId="0" applyBorder="1"/>
    <xf numFmtId="4" fontId="0" fillId="0" borderId="19" xfId="0" applyNumberFormat="1" applyBorder="1"/>
    <xf numFmtId="0" fontId="3" fillId="0" borderId="1" xfId="0" applyFont="1" applyBorder="1" applyAlignment="1">
      <alignment horizontal="center" vertical="center"/>
    </xf>
    <xf numFmtId="4" fontId="3" fillId="5" borderId="2" xfId="0" applyNumberFormat="1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horizontal="right" vertical="center"/>
    </xf>
    <xf numFmtId="10" fontId="5" fillId="2" borderId="3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vertical="center"/>
    </xf>
    <xf numFmtId="4" fontId="10" fillId="0" borderId="0" xfId="1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vertical="center"/>
    </xf>
    <xf numFmtId="10" fontId="0" fillId="0" borderId="13" xfId="0" applyNumberFormat="1" applyBorder="1" applyAlignment="1">
      <alignment horizontal="center"/>
    </xf>
    <xf numFmtId="164" fontId="0" fillId="0" borderId="13" xfId="0" applyNumberFormat="1" applyBorder="1"/>
    <xf numFmtId="164" fontId="0" fillId="0" borderId="17" xfId="0" applyNumberFormat="1" applyBorder="1"/>
    <xf numFmtId="4" fontId="11" fillId="0" borderId="0" xfId="0" applyNumberFormat="1" applyFont="1" applyAlignment="1">
      <alignment vertical="center"/>
    </xf>
    <xf numFmtId="4" fontId="11" fillId="0" borderId="6" xfId="0" applyNumberFormat="1" applyFont="1" applyBorder="1" applyAlignment="1">
      <alignment vertical="center"/>
    </xf>
    <xf numFmtId="164" fontId="0" fillId="0" borderId="0" xfId="0" applyNumberFormat="1"/>
    <xf numFmtId="164" fontId="0" fillId="0" borderId="6" xfId="0" applyNumberFormat="1" applyBorder="1"/>
    <xf numFmtId="4" fontId="3" fillId="6" borderId="4" xfId="0" applyNumberFormat="1" applyFont="1" applyFill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164" fontId="3" fillId="6" borderId="22" xfId="0" applyNumberFormat="1" applyFont="1" applyFill="1" applyBorder="1" applyAlignment="1">
      <alignment vertical="center"/>
    </xf>
    <xf numFmtId="164" fontId="3" fillId="0" borderId="19" xfId="0" applyNumberFormat="1" applyFont="1" applyBorder="1" applyAlignment="1">
      <alignment horizontal="right" vertical="center"/>
    </xf>
    <xf numFmtId="4" fontId="3" fillId="6" borderId="20" xfId="0" applyNumberFormat="1" applyFont="1" applyFill="1" applyBorder="1" applyAlignment="1">
      <alignment vertical="center"/>
    </xf>
    <xf numFmtId="0" fontId="3" fillId="0" borderId="19" xfId="0" applyFont="1" applyBorder="1" applyAlignment="1">
      <alignment horizontal="right" vertical="center"/>
    </xf>
    <xf numFmtId="4" fontId="7" fillId="7" borderId="23" xfId="0" applyNumberFormat="1" applyFont="1" applyFill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4" fontId="7" fillId="7" borderId="1" xfId="0" applyNumberFormat="1" applyFont="1" applyFill="1" applyBorder="1" applyAlignment="1">
      <alignment vertical="center"/>
    </xf>
    <xf numFmtId="4" fontId="13" fillId="0" borderId="0" xfId="0" applyNumberFormat="1" applyFont="1"/>
    <xf numFmtId="49" fontId="9" fillId="0" borderId="0" xfId="0" applyNumberFormat="1" applyFont="1"/>
    <xf numFmtId="4" fontId="14" fillId="0" borderId="0" xfId="2" applyNumberFormat="1" applyAlignment="1">
      <alignment horizontal="right"/>
    </xf>
    <xf numFmtId="4" fontId="15" fillId="0" borderId="15" xfId="0" applyNumberFormat="1" applyFont="1" applyBorder="1" applyAlignment="1">
      <alignment horizontal="right"/>
    </xf>
    <xf numFmtId="0" fontId="12" fillId="0" borderId="11" xfId="0" applyFont="1" applyBorder="1" applyAlignment="1">
      <alignment horizontal="right" vertical="center"/>
    </xf>
    <xf numFmtId="4" fontId="0" fillId="0" borderId="11" xfId="0" applyNumberFormat="1" applyBorder="1"/>
    <xf numFmtId="0" fontId="3" fillId="0" borderId="6" xfId="0" applyFont="1" applyBorder="1" applyAlignment="1">
      <alignment horizontal="right" vertical="center"/>
    </xf>
    <xf numFmtId="0" fontId="0" fillId="0" borderId="10" xfId="0" applyBorder="1" applyAlignment="1">
      <alignment wrapText="1"/>
    </xf>
    <xf numFmtId="0" fontId="0" fillId="0" borderId="15" xfId="0" applyBorder="1" applyAlignment="1">
      <alignment wrapText="1"/>
    </xf>
    <xf numFmtId="164" fontId="0" fillId="0" borderId="14" xfId="0" applyNumberFormat="1" applyBorder="1"/>
    <xf numFmtId="0" fontId="0" fillId="0" borderId="14" xfId="0" applyBorder="1"/>
    <xf numFmtId="4" fontId="0" fillId="0" borderId="12" xfId="0" applyNumberFormat="1" applyBorder="1" applyAlignment="1">
      <alignment horizontal="right"/>
    </xf>
    <xf numFmtId="4" fontId="3" fillId="2" borderId="11" xfId="0" applyNumberFormat="1" applyFont="1" applyFill="1" applyBorder="1" applyAlignment="1">
      <alignment vertical="center"/>
    </xf>
    <xf numFmtId="4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wrapText="1"/>
    </xf>
    <xf numFmtId="164" fontId="0" fillId="0" borderId="25" xfId="0" applyNumberFormat="1" applyBorder="1" applyAlignment="1">
      <alignment vertical="center" wrapText="1"/>
    </xf>
    <xf numFmtId="4" fontId="16" fillId="0" borderId="0" xfId="0" applyNumberFormat="1" applyFont="1"/>
    <xf numFmtId="0" fontId="16" fillId="0" borderId="0" xfId="0" applyFont="1"/>
    <xf numFmtId="49" fontId="0" fillId="0" borderId="0" xfId="0" applyNumberFormat="1"/>
    <xf numFmtId="0" fontId="16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4" fontId="17" fillId="0" borderId="13" xfId="0" applyNumberFormat="1" applyFont="1" applyBorder="1"/>
    <xf numFmtId="4" fontId="17" fillId="0" borderId="10" xfId="0" applyNumberFormat="1" applyFont="1" applyBorder="1"/>
    <xf numFmtId="4" fontId="0" fillId="0" borderId="24" xfId="0" applyNumberFormat="1" applyBorder="1"/>
    <xf numFmtId="0" fontId="0" fillId="0" borderId="26" xfId="0" applyBorder="1"/>
    <xf numFmtId="4" fontId="0" fillId="0" borderId="27" xfId="0" applyNumberFormat="1" applyBorder="1"/>
    <xf numFmtId="164" fontId="12" fillId="0" borderId="1" xfId="0" applyNumberFormat="1" applyFont="1" applyBorder="1" applyAlignment="1">
      <alignment horizontal="right" vertical="center"/>
    </xf>
    <xf numFmtId="165" fontId="0" fillId="0" borderId="0" xfId="3" applyNumberFormat="1" applyFont="1"/>
    <xf numFmtId="165" fontId="18" fillId="0" borderId="0" xfId="3" applyNumberFormat="1" applyFont="1"/>
    <xf numFmtId="49" fontId="2" fillId="2" borderId="0" xfId="0" applyNumberFormat="1" applyFont="1" applyFill="1" applyAlignment="1">
      <alignment horizontal="center"/>
    </xf>
    <xf numFmtId="0" fontId="4" fillId="0" borderId="5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/>
    </xf>
    <xf numFmtId="0" fontId="4" fillId="0" borderId="21" xfId="0" applyFont="1" applyBorder="1" applyAlignment="1">
      <alignment horizontal="center" vertical="center" textRotation="90"/>
    </xf>
  </cellXfs>
  <cellStyles count="4">
    <cellStyle name="Comma" xfId="3" builtinId="3"/>
    <cellStyle name="Milliers_30 09 2020" xfId="2" xr:uid="{178467A2-AC20-411C-AA60-AF74D59219FB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1</xdr:col>
      <xdr:colOff>1120140</xdr:colOff>
      <xdr:row>5</xdr:row>
      <xdr:rowOff>59055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BBA36D97-488D-44A4-95D9-2DC32608F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"/>
          <a:ext cx="1447799" cy="1017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49D7-A26E-45EB-80D1-77ADEDE3A21A}">
  <dimension ref="A2:N82"/>
  <sheetViews>
    <sheetView tabSelected="1" workbookViewId="0">
      <selection activeCell="M14" sqref="M14"/>
    </sheetView>
  </sheetViews>
  <sheetFormatPr defaultColWidth="12.54296875" defaultRowHeight="14.5" x14ac:dyDescent="0.35"/>
  <cols>
    <col min="1" max="1" width="4.90625" customWidth="1"/>
    <col min="2" max="2" width="48.54296875" customWidth="1"/>
    <col min="3" max="3" width="13.453125" style="1" customWidth="1"/>
    <col min="4" max="4" width="14" style="1" customWidth="1"/>
    <col min="5" max="5" width="8.54296875" customWidth="1"/>
    <col min="6" max="6" width="46.81640625" customWidth="1"/>
    <col min="7" max="7" width="12.81640625" style="1" customWidth="1"/>
    <col min="8" max="8" width="13.81640625" style="1" customWidth="1"/>
    <col min="9" max="9" width="12.54296875" style="1"/>
    <col min="10" max="10" width="15.453125" customWidth="1"/>
    <col min="12" max="12" width="19.54296875" bestFit="1" customWidth="1"/>
    <col min="13" max="13" width="15" bestFit="1" customWidth="1"/>
  </cols>
  <sheetData>
    <row r="2" spans="1:14" ht="18.5" x14ac:dyDescent="0.45">
      <c r="B2" s="121" t="s">
        <v>51</v>
      </c>
      <c r="C2" s="121"/>
      <c r="D2" s="121"/>
      <c r="E2" s="121"/>
      <c r="F2" s="121"/>
      <c r="G2" s="121"/>
      <c r="H2" s="121"/>
    </row>
    <row r="6" spans="1:14" ht="7.25" customHeight="1" thickBot="1" x14ac:dyDescent="0.4"/>
    <row r="7" spans="1:14" s="2" customFormat="1" ht="24.65" customHeight="1" thickBot="1" x14ac:dyDescent="0.4">
      <c r="B7" s="3" t="s">
        <v>0</v>
      </c>
      <c r="C7" s="4" t="s">
        <v>1</v>
      </c>
      <c r="D7" s="5" t="s">
        <v>2</v>
      </c>
      <c r="E7" s="111" t="s">
        <v>3</v>
      </c>
      <c r="F7" s="3" t="s">
        <v>4</v>
      </c>
      <c r="G7" s="7" t="s">
        <v>1</v>
      </c>
      <c r="H7" s="8" t="s">
        <v>2</v>
      </c>
      <c r="I7" s="9"/>
    </row>
    <row r="8" spans="1:14" ht="16" x14ac:dyDescent="0.4">
      <c r="A8" s="122" t="s">
        <v>5</v>
      </c>
      <c r="B8" s="10" t="s">
        <v>6</v>
      </c>
      <c r="C8" s="11">
        <v>998661.07</v>
      </c>
      <c r="D8" s="12">
        <v>380772.46</v>
      </c>
      <c r="E8" s="13">
        <f>+(D8/C8)</f>
        <v>0.38128297120864041</v>
      </c>
      <c r="F8" s="14" t="s">
        <v>7</v>
      </c>
      <c r="G8" s="15">
        <v>1646127.67</v>
      </c>
      <c r="H8" s="16">
        <f>D28</f>
        <v>569393.61</v>
      </c>
      <c r="I8" s="17">
        <f>C28*0.9</f>
        <v>1668744.963</v>
      </c>
      <c r="J8" s="18"/>
      <c r="K8" s="18"/>
      <c r="L8" s="18"/>
      <c r="M8" s="18"/>
      <c r="N8" s="18"/>
    </row>
    <row r="9" spans="1:14" ht="16" x14ac:dyDescent="0.4">
      <c r="A9" s="123"/>
      <c r="B9" s="19"/>
      <c r="C9" s="20"/>
      <c r="D9" s="21"/>
      <c r="E9" s="22"/>
      <c r="F9" s="23" t="s">
        <v>81</v>
      </c>
      <c r="G9" s="24"/>
      <c r="H9" s="25"/>
      <c r="I9" s="26">
        <f>H8*0.2</f>
        <v>113878.72200000001</v>
      </c>
      <c r="J9" s="18"/>
      <c r="K9" s="18"/>
      <c r="L9" s="18"/>
      <c r="M9" s="18"/>
      <c r="N9" s="18"/>
    </row>
    <row r="10" spans="1:14" ht="16" x14ac:dyDescent="0.4">
      <c r="A10" s="123"/>
      <c r="B10" s="27" t="s">
        <v>8</v>
      </c>
      <c r="C10" s="28">
        <v>266500</v>
      </c>
      <c r="D10" s="29">
        <v>42132.74</v>
      </c>
      <c r="E10" s="13">
        <f t="shared" ref="E10" si="0">+(D10/C10)</f>
        <v>0.15809658536585366</v>
      </c>
      <c r="F10" s="30"/>
      <c r="G10" s="24"/>
      <c r="H10" s="31"/>
      <c r="I10" s="17"/>
      <c r="J10" s="18"/>
      <c r="K10" s="18"/>
      <c r="L10" s="18"/>
      <c r="M10" s="18"/>
      <c r="N10" s="18"/>
    </row>
    <row r="11" spans="1:14" ht="16" x14ac:dyDescent="0.4">
      <c r="A11" s="123"/>
      <c r="B11" s="19"/>
      <c r="C11" s="20"/>
      <c r="D11" s="21"/>
      <c r="E11" s="32"/>
      <c r="F11" s="33" t="s">
        <v>9</v>
      </c>
      <c r="G11" s="34">
        <f>C28-G8</f>
        <v>208033.39999999991</v>
      </c>
      <c r="H11" s="35">
        <f>SUM(H12:H21)</f>
        <v>63885.960000000006</v>
      </c>
      <c r="I11" s="26">
        <f>H8*0.2</f>
        <v>113878.72200000001</v>
      </c>
      <c r="J11" s="36"/>
      <c r="K11" s="18"/>
      <c r="L11" s="18"/>
      <c r="M11" s="18"/>
      <c r="N11" s="18"/>
    </row>
    <row r="12" spans="1:14" ht="16" x14ac:dyDescent="0.4">
      <c r="A12" s="123"/>
      <c r="B12" s="19"/>
      <c r="C12" s="20"/>
      <c r="D12" s="21"/>
      <c r="E12" s="32"/>
      <c r="F12" s="19" t="s">
        <v>11</v>
      </c>
      <c r="G12" s="24"/>
      <c r="H12" s="25">
        <v>14006.4</v>
      </c>
      <c r="I12" s="26"/>
      <c r="J12" s="18"/>
      <c r="K12" s="18"/>
      <c r="L12" s="18"/>
      <c r="M12" s="18"/>
      <c r="N12" s="18"/>
    </row>
    <row r="13" spans="1:14" ht="16" x14ac:dyDescent="0.4">
      <c r="A13" s="123"/>
      <c r="B13" s="27" t="s">
        <v>10</v>
      </c>
      <c r="C13" s="37">
        <f>SUM(C14:C21)</f>
        <v>371000</v>
      </c>
      <c r="D13" s="38">
        <f>SUM(D14:D21)</f>
        <v>51071.11</v>
      </c>
      <c r="E13" s="39">
        <f>+(D13/C13)</f>
        <v>0.1376579784366577</v>
      </c>
      <c r="F13" s="40" t="s">
        <v>78</v>
      </c>
      <c r="G13" s="41"/>
      <c r="H13" s="25">
        <v>2656.73</v>
      </c>
      <c r="I13" s="17">
        <f>56939.36</f>
        <v>56939.360000000001</v>
      </c>
      <c r="J13" s="18"/>
      <c r="K13" s="18"/>
      <c r="L13" s="18"/>
      <c r="M13" s="18"/>
      <c r="N13" s="18"/>
    </row>
    <row r="14" spans="1:14" ht="16" x14ac:dyDescent="0.4">
      <c r="A14" s="123"/>
      <c r="B14" s="19" t="s">
        <v>13</v>
      </c>
      <c r="C14" s="43">
        <v>10000</v>
      </c>
      <c r="D14" s="42"/>
      <c r="E14" s="32"/>
      <c r="F14" s="19" t="s">
        <v>79</v>
      </c>
      <c r="G14" s="24"/>
      <c r="H14" s="25">
        <v>47222.83</v>
      </c>
      <c r="I14" s="26"/>
      <c r="J14" s="18"/>
      <c r="K14" s="18"/>
      <c r="L14" s="18"/>
      <c r="M14" s="18"/>
      <c r="N14" s="18"/>
    </row>
    <row r="15" spans="1:14" ht="16" x14ac:dyDescent="0.4">
      <c r="A15" s="123"/>
      <c r="B15" s="19" t="s">
        <v>14</v>
      </c>
      <c r="C15" s="20">
        <v>24000</v>
      </c>
      <c r="D15" s="44">
        <v>6865.54</v>
      </c>
      <c r="E15" s="32"/>
      <c r="F15" s="19"/>
      <c r="G15" s="24"/>
      <c r="H15" s="25"/>
      <c r="I15" s="26"/>
      <c r="J15" s="18"/>
      <c r="K15" s="18"/>
      <c r="L15" s="18" t="s">
        <v>15</v>
      </c>
      <c r="M15" s="18"/>
      <c r="N15" s="18"/>
    </row>
    <row r="16" spans="1:14" ht="16" x14ac:dyDescent="0.4">
      <c r="A16" s="123"/>
      <c r="B16" s="19" t="s">
        <v>16</v>
      </c>
      <c r="C16" s="20">
        <f>31500+10000+40000+20000+15000</f>
        <v>116500</v>
      </c>
      <c r="D16" s="42">
        <v>29971.74</v>
      </c>
      <c r="E16" s="32"/>
      <c r="F16" s="19"/>
      <c r="G16" s="24"/>
      <c r="H16" s="25"/>
      <c r="I16" s="45"/>
      <c r="J16" s="46"/>
      <c r="K16" s="46"/>
      <c r="L16" s="46"/>
      <c r="M16" s="46"/>
      <c r="N16" s="18"/>
    </row>
    <row r="17" spans="1:14" ht="16" x14ac:dyDescent="0.4">
      <c r="A17" s="123"/>
      <c r="B17" s="19" t="s">
        <v>17</v>
      </c>
      <c r="C17" s="20">
        <v>40000</v>
      </c>
      <c r="D17" s="42">
        <v>3630</v>
      </c>
      <c r="E17" s="32"/>
      <c r="F17" s="47"/>
      <c r="H17" s="48"/>
      <c r="I17" s="45"/>
      <c r="J17" s="46"/>
      <c r="K17" s="46"/>
      <c r="L17" s="46"/>
      <c r="M17" s="46"/>
      <c r="N17" s="18"/>
    </row>
    <row r="18" spans="1:14" ht="16" x14ac:dyDescent="0.4">
      <c r="A18" s="123"/>
      <c r="B18" s="19" t="s">
        <v>33</v>
      </c>
      <c r="C18" s="20">
        <v>25000</v>
      </c>
      <c r="D18" s="42"/>
      <c r="E18" s="32"/>
      <c r="F18" s="47"/>
      <c r="H18" s="48"/>
      <c r="I18" s="45"/>
      <c r="J18" s="46"/>
      <c r="K18" s="46"/>
      <c r="L18" s="46"/>
      <c r="M18" s="46"/>
      <c r="N18" s="18"/>
    </row>
    <row r="19" spans="1:14" ht="16" x14ac:dyDescent="0.4">
      <c r="A19" s="123"/>
      <c r="B19" s="19" t="s">
        <v>34</v>
      </c>
      <c r="C19" s="20">
        <v>85000</v>
      </c>
      <c r="D19" s="42"/>
      <c r="E19" s="32"/>
      <c r="F19" s="47"/>
      <c r="H19" s="48"/>
      <c r="I19" s="45"/>
      <c r="J19" s="46"/>
      <c r="K19" s="46"/>
      <c r="L19" s="46"/>
      <c r="M19" s="46"/>
      <c r="N19" s="18"/>
    </row>
    <row r="20" spans="1:14" ht="16" x14ac:dyDescent="0.4">
      <c r="A20" s="123"/>
      <c r="B20" s="19" t="s">
        <v>35</v>
      </c>
      <c r="C20" s="20">
        <f>10000+10000</f>
        <v>20000</v>
      </c>
      <c r="D20" s="42">
        <v>2010.1</v>
      </c>
      <c r="E20" s="32"/>
      <c r="F20" s="47"/>
      <c r="H20" s="48"/>
      <c r="I20" s="45"/>
      <c r="J20" s="46"/>
      <c r="K20" s="46"/>
      <c r="L20" s="46"/>
      <c r="M20" s="46"/>
      <c r="N20" s="18"/>
    </row>
    <row r="21" spans="1:14" ht="29.5" x14ac:dyDescent="0.4">
      <c r="A21" s="123"/>
      <c r="B21" s="97" t="s">
        <v>53</v>
      </c>
      <c r="C21" s="20">
        <f>12000+38500</f>
        <v>50500</v>
      </c>
      <c r="D21" s="42">
        <v>8593.73</v>
      </c>
      <c r="E21" s="32"/>
      <c r="F21" s="19"/>
      <c r="G21" s="24"/>
      <c r="H21" s="25"/>
      <c r="I21" s="45"/>
      <c r="J21" s="46"/>
      <c r="K21" s="46"/>
      <c r="L21" s="46"/>
      <c r="M21" s="46"/>
      <c r="N21" s="18"/>
    </row>
    <row r="22" spans="1:14" ht="16" x14ac:dyDescent="0.4">
      <c r="A22" s="123"/>
      <c r="B22" s="49"/>
      <c r="C22" s="50"/>
      <c r="D22" s="51"/>
      <c r="E22" s="32"/>
      <c r="F22" s="52"/>
      <c r="G22" s="53"/>
      <c r="H22" s="52"/>
      <c r="I22" s="45"/>
      <c r="J22" s="46"/>
      <c r="K22" s="46"/>
      <c r="L22" s="46"/>
      <c r="M22" s="46"/>
      <c r="N22" s="18"/>
    </row>
    <row r="23" spans="1:14" ht="16" x14ac:dyDescent="0.4">
      <c r="A23" s="123"/>
      <c r="B23" s="54" t="s">
        <v>18</v>
      </c>
      <c r="C23" s="55">
        <f>SUM(C24:C26)</f>
        <v>218000</v>
      </c>
      <c r="D23" s="56">
        <f>SUM(D24:D27)</f>
        <v>95417.3</v>
      </c>
      <c r="E23" s="57">
        <f t="shared" ref="E23" si="1">+(D23/C23)</f>
        <v>0.43769403669724771</v>
      </c>
      <c r="F23" s="52"/>
      <c r="G23" s="53"/>
      <c r="H23" s="52"/>
      <c r="I23" s="45"/>
      <c r="J23" s="46"/>
      <c r="K23" s="46"/>
      <c r="L23" s="46"/>
      <c r="M23" s="46"/>
      <c r="N23" s="18"/>
    </row>
    <row r="24" spans="1:14" ht="16" x14ac:dyDescent="0.4">
      <c r="A24" s="123"/>
      <c r="B24" s="49" t="s">
        <v>19</v>
      </c>
      <c r="C24" s="50">
        <v>7000</v>
      </c>
      <c r="D24" s="93"/>
      <c r="E24" s="32"/>
      <c r="F24" s="49"/>
      <c r="G24" s="53"/>
      <c r="H24" s="52"/>
      <c r="I24" s="45"/>
      <c r="J24" s="46"/>
      <c r="K24" s="46"/>
      <c r="L24" s="46"/>
      <c r="M24" s="46"/>
      <c r="N24" s="18"/>
    </row>
    <row r="25" spans="1:14" ht="16" x14ac:dyDescent="0.4">
      <c r="A25" s="123"/>
      <c r="B25" s="49" t="s">
        <v>20</v>
      </c>
      <c r="C25" s="50">
        <v>30000</v>
      </c>
      <c r="D25" s="51">
        <v>18256.86</v>
      </c>
      <c r="E25" s="32"/>
      <c r="F25" s="49"/>
      <c r="G25" s="53"/>
      <c r="H25" s="52"/>
      <c r="I25" s="45"/>
      <c r="J25" s="46"/>
      <c r="K25" s="46"/>
      <c r="L25" s="46"/>
      <c r="M25" s="46"/>
      <c r="N25" s="18"/>
    </row>
    <row r="26" spans="1:14" ht="44" x14ac:dyDescent="0.4">
      <c r="A26" s="123"/>
      <c r="B26" s="98" t="s">
        <v>32</v>
      </c>
      <c r="C26" s="50">
        <v>181000</v>
      </c>
      <c r="D26" s="51">
        <v>77160.44</v>
      </c>
      <c r="E26" s="32"/>
      <c r="F26" s="49"/>
      <c r="G26" s="53"/>
      <c r="H26" s="52"/>
      <c r="I26" s="45"/>
      <c r="J26" s="46"/>
      <c r="K26" s="46"/>
      <c r="L26" s="46"/>
      <c r="M26" s="46"/>
      <c r="N26" s="18"/>
    </row>
    <row r="27" spans="1:14" ht="16.5" thickBot="1" x14ac:dyDescent="0.45">
      <c r="A27" s="123"/>
      <c r="B27" s="49"/>
      <c r="C27" s="50"/>
      <c r="D27" s="51"/>
      <c r="E27" s="58"/>
      <c r="F27" s="59"/>
      <c r="G27" s="53"/>
      <c r="H27" s="60"/>
      <c r="I27" s="45"/>
      <c r="J27" s="46"/>
      <c r="K27" s="46"/>
      <c r="L27" s="46"/>
      <c r="M27" s="46"/>
      <c r="N27" s="18"/>
    </row>
    <row r="28" spans="1:14" s="2" customFormat="1" ht="20.25" customHeight="1" thickBot="1" x14ac:dyDescent="0.4">
      <c r="A28" s="6"/>
      <c r="B28" s="61" t="s">
        <v>21</v>
      </c>
      <c r="C28" s="62">
        <f>C8+C10+C13+C23</f>
        <v>1854161.0699999998</v>
      </c>
      <c r="D28" s="63">
        <f>D23+D13+D10+D8</f>
        <v>569393.61</v>
      </c>
      <c r="E28" s="64">
        <f>+(D28/C28)</f>
        <v>0.30708961546690228</v>
      </c>
      <c r="F28" s="61" t="s">
        <v>21</v>
      </c>
      <c r="G28" s="65">
        <f>G11+G8</f>
        <v>1854161.0699999998</v>
      </c>
      <c r="H28" s="65">
        <f>H11+H8</f>
        <v>633279.56999999995</v>
      </c>
      <c r="I28" s="66"/>
      <c r="J28" s="67"/>
      <c r="K28" s="67"/>
      <c r="L28" s="67"/>
      <c r="M28" s="67"/>
      <c r="N28" s="68"/>
    </row>
    <row r="29" spans="1:14" s="2" customFormat="1" ht="20.25" customHeight="1" thickBot="1" x14ac:dyDescent="0.4">
      <c r="A29" s="122" t="s">
        <v>22</v>
      </c>
      <c r="B29" s="69" t="s">
        <v>23</v>
      </c>
      <c r="C29" s="102"/>
      <c r="D29" s="70"/>
      <c r="E29" s="71"/>
      <c r="F29" s="72" t="s">
        <v>24</v>
      </c>
      <c r="G29" s="70"/>
      <c r="H29" s="70"/>
      <c r="I29" s="73"/>
      <c r="J29" s="67"/>
      <c r="K29" s="67"/>
      <c r="L29" s="67"/>
      <c r="M29" s="67"/>
      <c r="N29" s="68"/>
    </row>
    <row r="30" spans="1:14" ht="16" x14ac:dyDescent="0.4">
      <c r="A30" s="123"/>
      <c r="B30" s="104" t="s">
        <v>37</v>
      </c>
      <c r="C30" s="103"/>
      <c r="D30" s="101">
        <v>36765.17</v>
      </c>
      <c r="E30" s="74"/>
      <c r="F30" s="107" t="str">
        <f>B30</f>
        <v>NEF/Artificial Intelligence Project 2</v>
      </c>
      <c r="G30" s="103"/>
      <c r="H30" s="20">
        <f t="shared" ref="H30:H43" si="2">D30</f>
        <v>36765.17</v>
      </c>
      <c r="I30" s="45"/>
      <c r="J30" s="46"/>
      <c r="K30" s="46"/>
      <c r="L30" s="46"/>
      <c r="M30" s="46"/>
      <c r="N30" s="18"/>
    </row>
    <row r="31" spans="1:14" ht="16" x14ac:dyDescent="0.4">
      <c r="A31" s="123"/>
      <c r="B31" s="105" t="s">
        <v>25</v>
      </c>
      <c r="C31" s="103"/>
      <c r="D31" s="20">
        <v>24254.68</v>
      </c>
      <c r="E31" s="75"/>
      <c r="F31" s="99" t="str">
        <f>+B31</f>
        <v>EACEA / ATHENA Project</v>
      </c>
      <c r="G31" s="103"/>
      <c r="H31" s="20">
        <f t="shared" si="2"/>
        <v>24254.68</v>
      </c>
      <c r="I31" s="45"/>
      <c r="J31" s="46"/>
      <c r="K31" s="46"/>
      <c r="L31" s="46"/>
      <c r="M31" s="46"/>
      <c r="N31" s="18"/>
    </row>
    <row r="32" spans="1:14" ht="16" x14ac:dyDescent="0.4">
      <c r="A32" s="123"/>
      <c r="B32" s="100" t="s">
        <v>26</v>
      </c>
      <c r="C32" s="103"/>
      <c r="D32" s="20">
        <v>93475.51</v>
      </c>
      <c r="E32" s="76"/>
      <c r="F32" s="100" t="str">
        <f t="shared" ref="F32:F44" si="3">B32</f>
        <v>Wellspring</v>
      </c>
      <c r="G32" s="103"/>
      <c r="H32" s="20">
        <f t="shared" si="2"/>
        <v>93475.51</v>
      </c>
      <c r="I32" s="45"/>
      <c r="J32" s="46"/>
      <c r="K32" s="46"/>
      <c r="L32" s="46"/>
      <c r="M32" s="46"/>
      <c r="N32" s="18"/>
    </row>
    <row r="33" spans="1:14" ht="16" x14ac:dyDescent="0.4">
      <c r="A33" s="123"/>
      <c r="B33" s="100" t="s">
        <v>27</v>
      </c>
      <c r="C33" s="103"/>
      <c r="D33" s="20">
        <v>128350.12</v>
      </c>
      <c r="E33" s="76"/>
      <c r="F33" s="99" t="str">
        <f t="shared" si="3"/>
        <v>CBM / Ukraine Phase 2</v>
      </c>
      <c r="G33" s="103"/>
      <c r="H33" s="20">
        <f t="shared" si="2"/>
        <v>128350.12</v>
      </c>
      <c r="I33" s="45"/>
      <c r="J33" s="46"/>
      <c r="K33" s="46"/>
      <c r="L33" s="46"/>
      <c r="M33" s="46"/>
      <c r="N33" s="18"/>
    </row>
    <row r="34" spans="1:14" ht="16" x14ac:dyDescent="0.4">
      <c r="A34" s="123"/>
      <c r="B34" s="100" t="s">
        <v>52</v>
      </c>
      <c r="C34" s="103"/>
      <c r="D34" s="20">
        <v>187185.88</v>
      </c>
      <c r="E34" s="76"/>
      <c r="F34" s="99" t="str">
        <f t="shared" si="3"/>
        <v xml:space="preserve">GFFO / Empower Ukraine </v>
      </c>
      <c r="G34" s="103"/>
      <c r="H34" s="20">
        <f t="shared" si="2"/>
        <v>187185.88</v>
      </c>
      <c r="I34" s="45"/>
      <c r="J34" s="46"/>
      <c r="K34" s="46"/>
      <c r="L34" s="46"/>
      <c r="M34" s="46"/>
      <c r="N34" s="18"/>
    </row>
    <row r="35" spans="1:14" ht="16" x14ac:dyDescent="0.4">
      <c r="A35" s="123"/>
      <c r="B35" s="100" t="s">
        <v>57</v>
      </c>
      <c r="C35" s="103"/>
      <c r="D35" s="20">
        <v>2979.46</v>
      </c>
      <c r="E35" s="76"/>
      <c r="F35" s="99" t="str">
        <f t="shared" si="3"/>
        <v>GGF</v>
      </c>
      <c r="G35" s="103"/>
      <c r="H35" s="20">
        <f t="shared" si="2"/>
        <v>2979.46</v>
      </c>
      <c r="I35" s="45"/>
      <c r="J35" s="46"/>
      <c r="K35" s="46"/>
      <c r="L35" s="46"/>
      <c r="M35" s="46"/>
      <c r="N35" s="18"/>
    </row>
    <row r="36" spans="1:14" ht="16" x14ac:dyDescent="0.4">
      <c r="A36" s="123"/>
      <c r="B36" s="100" t="s">
        <v>58</v>
      </c>
      <c r="C36" s="103"/>
      <c r="D36" s="20">
        <v>2058.7600000000002</v>
      </c>
      <c r="E36" s="76"/>
      <c r="F36" s="99" t="str">
        <f t="shared" si="3"/>
        <v>HEC</v>
      </c>
      <c r="G36" s="103"/>
      <c r="H36" s="20">
        <f t="shared" si="2"/>
        <v>2058.7600000000002</v>
      </c>
      <c r="I36" s="45"/>
      <c r="J36" s="46"/>
      <c r="K36" s="46"/>
      <c r="L36" s="46"/>
      <c r="M36" s="46"/>
      <c r="N36" s="18"/>
    </row>
    <row r="37" spans="1:14" ht="16" x14ac:dyDescent="0.4">
      <c r="A37" s="123"/>
      <c r="B37" s="100" t="s">
        <v>28</v>
      </c>
      <c r="C37" s="103"/>
      <c r="D37" s="20">
        <v>16237.49</v>
      </c>
      <c r="E37" s="76"/>
      <c r="F37" s="99" t="str">
        <f t="shared" si="3"/>
        <v xml:space="preserve">CE Space4All </v>
      </c>
      <c r="G37" s="103"/>
      <c r="H37" s="20">
        <f t="shared" si="2"/>
        <v>16237.49</v>
      </c>
      <c r="I37" s="45"/>
      <c r="J37" s="46"/>
      <c r="K37" s="46"/>
      <c r="L37" s="46"/>
      <c r="M37" s="46"/>
      <c r="N37" s="18"/>
    </row>
    <row r="38" spans="1:14" ht="16" x14ac:dyDescent="0.4">
      <c r="A38" s="123"/>
      <c r="B38" s="100" t="s">
        <v>36</v>
      </c>
      <c r="C38" s="103"/>
      <c r="D38" s="20">
        <v>8590.9699999999993</v>
      </c>
      <c r="E38" s="76"/>
      <c r="F38" s="99" t="str">
        <f t="shared" si="3"/>
        <v>ECF</v>
      </c>
      <c r="G38" s="103"/>
      <c r="H38" s="20">
        <f t="shared" si="2"/>
        <v>8590.9699999999993</v>
      </c>
      <c r="I38" s="45"/>
      <c r="J38" s="46"/>
      <c r="K38" s="46"/>
      <c r="L38" s="46"/>
      <c r="M38" s="46"/>
      <c r="N38" s="18"/>
    </row>
    <row r="39" spans="1:14" ht="16" x14ac:dyDescent="0.4">
      <c r="A39" s="123"/>
      <c r="B39" s="100" t="s">
        <v>29</v>
      </c>
      <c r="C39" s="103"/>
      <c r="D39" s="20">
        <v>1815</v>
      </c>
      <c r="E39" s="76"/>
      <c r="F39" s="99" t="str">
        <f t="shared" si="3"/>
        <v>ICF</v>
      </c>
      <c r="G39" s="103"/>
      <c r="H39" s="20">
        <f t="shared" si="2"/>
        <v>1815</v>
      </c>
      <c r="I39" s="45"/>
      <c r="J39" s="46"/>
      <c r="K39" s="46"/>
      <c r="L39" s="46"/>
      <c r="M39" s="46"/>
      <c r="N39" s="18"/>
    </row>
    <row r="40" spans="1:14" ht="16" x14ac:dyDescent="0.4">
      <c r="A40" s="123"/>
      <c r="B40" s="100" t="s">
        <v>38</v>
      </c>
      <c r="C40" s="103"/>
      <c r="D40" s="20">
        <v>38271.82</v>
      </c>
      <c r="E40" s="76"/>
      <c r="F40" s="99" t="str">
        <f t="shared" si="3"/>
        <v>Chanel Fondation</v>
      </c>
      <c r="G40" s="103"/>
      <c r="H40" s="20">
        <f t="shared" si="2"/>
        <v>38271.82</v>
      </c>
      <c r="I40" s="45"/>
      <c r="J40" s="46"/>
      <c r="K40" s="46"/>
      <c r="L40" s="46"/>
      <c r="M40" s="46"/>
      <c r="N40" s="18"/>
    </row>
    <row r="41" spans="1:14" ht="16" x14ac:dyDescent="0.4">
      <c r="A41" s="123"/>
      <c r="B41" s="100" t="s">
        <v>39</v>
      </c>
      <c r="C41" s="103"/>
      <c r="D41" s="20">
        <v>13109.34</v>
      </c>
      <c r="E41" s="76"/>
      <c r="F41" s="99" t="str">
        <f t="shared" si="3"/>
        <v>SVCF - Google</v>
      </c>
      <c r="G41" s="103"/>
      <c r="H41" s="20">
        <f t="shared" si="2"/>
        <v>13109.34</v>
      </c>
      <c r="I41" s="45"/>
      <c r="J41" s="46"/>
      <c r="K41" s="46"/>
      <c r="L41" s="46"/>
      <c r="M41" s="46"/>
      <c r="N41" s="18"/>
    </row>
    <row r="42" spans="1:14" ht="16" x14ac:dyDescent="0.4">
      <c r="A42" s="123"/>
      <c r="B42" s="100" t="s">
        <v>40</v>
      </c>
      <c r="C42" s="103"/>
      <c r="D42" s="20">
        <v>10430.19</v>
      </c>
      <c r="E42" s="76"/>
      <c r="F42" s="99" t="str">
        <f t="shared" si="3"/>
        <v>Cardet</v>
      </c>
      <c r="G42" s="103"/>
      <c r="H42" s="20">
        <f t="shared" si="2"/>
        <v>10430.19</v>
      </c>
      <c r="I42" s="45"/>
      <c r="J42" s="46"/>
      <c r="K42" s="46"/>
      <c r="L42" s="46"/>
      <c r="M42" s="46"/>
      <c r="N42" s="18"/>
    </row>
    <row r="43" spans="1:14" ht="16" x14ac:dyDescent="0.4">
      <c r="A43" s="123"/>
      <c r="B43" s="100" t="s">
        <v>55</v>
      </c>
      <c r="C43" s="103"/>
      <c r="D43" s="20">
        <v>4113.57</v>
      </c>
      <c r="E43" s="76"/>
      <c r="F43" s="99" t="str">
        <f t="shared" si="3"/>
        <v>CBM Italy</v>
      </c>
      <c r="G43" s="103"/>
      <c r="H43" s="20">
        <f t="shared" si="2"/>
        <v>4113.57</v>
      </c>
      <c r="I43" s="45"/>
      <c r="J43" s="46"/>
      <c r="K43" s="46"/>
      <c r="L43" s="46"/>
      <c r="M43" s="46"/>
      <c r="N43" s="18"/>
    </row>
    <row r="44" spans="1:14" ht="16" x14ac:dyDescent="0.4">
      <c r="A44" s="123"/>
      <c r="B44" s="100" t="s">
        <v>56</v>
      </c>
      <c r="C44" s="103"/>
      <c r="D44" s="20">
        <v>1838.68</v>
      </c>
      <c r="E44" s="76"/>
      <c r="F44" s="99" t="str">
        <f t="shared" si="3"/>
        <v>FONCE</v>
      </c>
      <c r="G44" s="103"/>
      <c r="H44" s="20">
        <f>D44</f>
        <v>1838.68</v>
      </c>
      <c r="I44" s="45"/>
      <c r="J44" s="46"/>
      <c r="K44" s="46"/>
      <c r="L44" s="46"/>
      <c r="M44" s="46"/>
      <c r="N44" s="18"/>
    </row>
    <row r="45" spans="1:14" ht="16" x14ac:dyDescent="0.4">
      <c r="A45" s="123"/>
      <c r="B45" s="100"/>
      <c r="C45" s="103"/>
      <c r="D45" s="20"/>
      <c r="E45" s="76"/>
      <c r="F45" s="99"/>
      <c r="G45" s="103"/>
      <c r="H45" s="20"/>
      <c r="I45" s="45"/>
      <c r="J45" s="46"/>
      <c r="K45" s="46"/>
      <c r="L45" s="46"/>
      <c r="M45" s="46"/>
      <c r="N45" s="18"/>
    </row>
    <row r="46" spans="1:14" ht="16" x14ac:dyDescent="0.4">
      <c r="A46" s="123"/>
      <c r="B46" s="100" t="s">
        <v>59</v>
      </c>
      <c r="C46" s="103"/>
      <c r="D46" s="20">
        <v>95540.53</v>
      </c>
      <c r="E46" s="76"/>
      <c r="F46" s="116" t="str">
        <f>B46</f>
        <v>Salary to be allocated</v>
      </c>
      <c r="G46" s="115"/>
      <c r="H46" s="117">
        <f>D46</f>
        <v>95540.53</v>
      </c>
      <c r="I46" s="45"/>
      <c r="J46" s="46"/>
      <c r="K46" s="45"/>
      <c r="L46" s="46"/>
      <c r="M46" s="46"/>
      <c r="N46" s="18"/>
    </row>
    <row r="47" spans="1:14" ht="16" x14ac:dyDescent="0.4">
      <c r="A47" s="123"/>
      <c r="B47" s="106" t="s">
        <v>54</v>
      </c>
      <c r="C47" s="103"/>
      <c r="D47" s="20">
        <f>C82</f>
        <v>29911.989999999994</v>
      </c>
      <c r="E47" s="76"/>
      <c r="F47" s="99" t="s">
        <v>80</v>
      </c>
      <c r="G47" s="103"/>
      <c r="H47" s="20">
        <f>39791.43-28447.68</f>
        <v>11343.75</v>
      </c>
      <c r="I47" s="45"/>
      <c r="J47" s="45"/>
      <c r="K47" s="46"/>
      <c r="L47" s="46"/>
      <c r="M47" s="46"/>
      <c r="N47" s="18"/>
    </row>
    <row r="48" spans="1:14" ht="16" x14ac:dyDescent="0.4">
      <c r="A48" s="123"/>
      <c r="B48" s="100"/>
      <c r="C48" s="103"/>
      <c r="D48" s="50"/>
      <c r="E48" s="76"/>
      <c r="F48" s="99" t="s">
        <v>12</v>
      </c>
      <c r="G48" s="103"/>
      <c r="H48" s="20">
        <f>173939.15-H14</f>
        <v>126716.31999999999</v>
      </c>
      <c r="I48" s="45"/>
      <c r="J48" s="46"/>
      <c r="K48" s="45"/>
      <c r="L48" s="46"/>
      <c r="M48" s="46"/>
      <c r="N48" s="18"/>
    </row>
    <row r="49" spans="1:14" ht="16" x14ac:dyDescent="0.4">
      <c r="A49" s="123"/>
      <c r="B49" s="112" t="s">
        <v>30</v>
      </c>
      <c r="C49" s="113"/>
      <c r="D49" s="114">
        <f>H51-694929.16</f>
        <v>108148.07999999984</v>
      </c>
      <c r="E49" s="75"/>
      <c r="F49" s="99"/>
      <c r="G49" s="103"/>
      <c r="H49" s="20"/>
      <c r="I49" s="45"/>
      <c r="J49" s="46"/>
      <c r="K49" s="46"/>
      <c r="L49" s="46"/>
      <c r="M49" s="46"/>
      <c r="N49" s="18"/>
    </row>
    <row r="50" spans="1:14" ht="18" customHeight="1" thickBot="1" x14ac:dyDescent="0.45">
      <c r="A50" s="123"/>
      <c r="B50" s="19"/>
      <c r="C50" s="77"/>
      <c r="D50" s="78"/>
      <c r="E50" s="79"/>
      <c r="F50" s="80"/>
      <c r="G50" s="48"/>
      <c r="H50" s="48"/>
      <c r="I50" s="45"/>
      <c r="J50" s="45"/>
      <c r="K50" s="46"/>
      <c r="L50" s="46"/>
      <c r="M50" s="46"/>
      <c r="N50" s="18"/>
    </row>
    <row r="51" spans="1:14" ht="24" customHeight="1" thickBot="1" x14ac:dyDescent="0.45">
      <c r="A51" s="124"/>
      <c r="B51" s="96" t="s">
        <v>21</v>
      </c>
      <c r="C51" s="81">
        <f>SUM(C30:C50)</f>
        <v>0</v>
      </c>
      <c r="D51" s="82">
        <f>SUM(D30:D50)</f>
        <v>803077.23999999976</v>
      </c>
      <c r="E51" s="83"/>
      <c r="F51" s="84" t="s">
        <v>21</v>
      </c>
      <c r="G51" s="82">
        <f>SUM(G30:G50)</f>
        <v>0</v>
      </c>
      <c r="H51" s="85">
        <f>SUM(H30:H49)</f>
        <v>803077.23999999987</v>
      </c>
      <c r="I51" s="45"/>
      <c r="J51" s="45"/>
      <c r="K51" s="46"/>
      <c r="L51" s="46"/>
      <c r="M51" s="46"/>
      <c r="N51" s="18"/>
    </row>
    <row r="52" spans="1:14" ht="24" customHeight="1" thickBot="1" x14ac:dyDescent="0.45">
      <c r="B52" s="86" t="s">
        <v>31</v>
      </c>
      <c r="C52" s="87">
        <f>C51+C28</f>
        <v>1854161.0699999998</v>
      </c>
      <c r="D52" s="87">
        <f>D51+D28</f>
        <v>1372470.8499999996</v>
      </c>
      <c r="E52" s="88"/>
      <c r="F52" s="118" t="s">
        <v>31</v>
      </c>
      <c r="G52" s="87">
        <f>G28+G51</f>
        <v>1854161.0699999998</v>
      </c>
      <c r="H52" s="89">
        <f>H28+H51</f>
        <v>1436356.8099999998</v>
      </c>
      <c r="I52" s="45"/>
      <c r="J52" s="45"/>
      <c r="K52" s="46"/>
      <c r="L52" s="46"/>
      <c r="M52" s="46"/>
      <c r="N52" s="18"/>
    </row>
    <row r="53" spans="1:14" ht="16" x14ac:dyDescent="0.4">
      <c r="B53" s="94"/>
      <c r="C53" s="95"/>
      <c r="D53" s="90"/>
      <c r="E53" s="1"/>
      <c r="I53" s="45"/>
      <c r="J53" s="46"/>
      <c r="K53" s="46"/>
      <c r="L53" s="46"/>
      <c r="M53" s="46"/>
      <c r="N53" s="18"/>
    </row>
    <row r="54" spans="1:14" ht="12.65" customHeight="1" x14ac:dyDescent="0.4">
      <c r="A54" s="110" t="s">
        <v>41</v>
      </c>
      <c r="B54" t="s">
        <v>42</v>
      </c>
      <c r="C54" s="119">
        <v>2349.4699999999998</v>
      </c>
      <c r="D54" s="90"/>
      <c r="E54" s="1"/>
      <c r="I54" s="45"/>
      <c r="J54" s="46"/>
      <c r="K54" s="46"/>
      <c r="L54" s="46"/>
      <c r="M54" s="46"/>
      <c r="N54" s="18"/>
    </row>
    <row r="55" spans="1:14" ht="12.65" customHeight="1" x14ac:dyDescent="0.4">
      <c r="B55" t="s">
        <v>60</v>
      </c>
      <c r="C55" s="119">
        <v>228.96</v>
      </c>
      <c r="D55" s="90"/>
      <c r="E55" s="1"/>
      <c r="I55" s="45"/>
      <c r="J55" s="46"/>
      <c r="K55" s="46"/>
      <c r="L55" s="46"/>
      <c r="M55" s="46"/>
      <c r="N55" s="18"/>
    </row>
    <row r="56" spans="1:14" ht="12.65" customHeight="1" x14ac:dyDescent="0.4">
      <c r="B56" t="s">
        <v>43</v>
      </c>
      <c r="C56" s="119">
        <v>1253.1300000000001</v>
      </c>
      <c r="D56" s="90"/>
      <c r="E56" s="1"/>
      <c r="I56" s="45"/>
      <c r="J56" s="46"/>
      <c r="K56" s="46"/>
      <c r="L56" s="46"/>
      <c r="M56" s="46"/>
      <c r="N56" s="18"/>
    </row>
    <row r="57" spans="1:14" ht="12.65" customHeight="1" x14ac:dyDescent="0.4">
      <c r="B57" t="s">
        <v>61</v>
      </c>
      <c r="C57" s="119">
        <v>552.91</v>
      </c>
      <c r="D57" s="90"/>
      <c r="E57" s="1"/>
      <c r="I57" s="45"/>
      <c r="J57" s="46"/>
      <c r="K57" s="46"/>
      <c r="L57" s="46"/>
      <c r="M57" s="46"/>
      <c r="N57" s="18"/>
    </row>
    <row r="58" spans="1:14" ht="12.65" customHeight="1" x14ac:dyDescent="0.4">
      <c r="B58" t="s">
        <v>62</v>
      </c>
      <c r="C58" s="119">
        <v>2631.75</v>
      </c>
      <c r="D58" s="90"/>
      <c r="E58" s="1"/>
      <c r="I58" s="45"/>
      <c r="J58" s="46"/>
      <c r="K58" s="46"/>
      <c r="L58" s="46"/>
      <c r="M58" s="46"/>
      <c r="N58" s="18"/>
    </row>
    <row r="59" spans="1:14" ht="12.65" customHeight="1" x14ac:dyDescent="0.4">
      <c r="B59" t="s">
        <v>63</v>
      </c>
      <c r="C59" s="119">
        <v>71</v>
      </c>
      <c r="D59" s="90"/>
      <c r="E59" s="1"/>
      <c r="I59" s="45"/>
      <c r="J59" s="46"/>
      <c r="K59" s="46"/>
      <c r="L59" s="46"/>
      <c r="M59" s="46"/>
      <c r="N59" s="18"/>
    </row>
    <row r="60" spans="1:14" ht="12.65" customHeight="1" x14ac:dyDescent="0.4">
      <c r="B60" t="s">
        <v>64</v>
      </c>
      <c r="C60" s="119">
        <v>24.28</v>
      </c>
      <c r="D60" s="90"/>
      <c r="E60" s="1"/>
      <c r="I60" s="45"/>
      <c r="J60" s="46"/>
      <c r="K60" s="46"/>
      <c r="L60" s="46"/>
      <c r="M60" s="46"/>
      <c r="N60" s="18"/>
    </row>
    <row r="61" spans="1:14" ht="12.65" customHeight="1" x14ac:dyDescent="0.4">
      <c r="B61" t="s">
        <v>44</v>
      </c>
      <c r="C61" s="119">
        <v>124.28</v>
      </c>
      <c r="D61" s="90"/>
      <c r="E61" s="1"/>
      <c r="I61" s="45"/>
      <c r="J61" s="46"/>
      <c r="K61" s="46"/>
      <c r="L61" s="46"/>
      <c r="M61" s="46"/>
      <c r="N61" s="18"/>
    </row>
    <row r="62" spans="1:14" ht="12.65" customHeight="1" x14ac:dyDescent="0.4">
      <c r="B62" t="s">
        <v>45</v>
      </c>
      <c r="C62" s="119">
        <v>309.97000000000003</v>
      </c>
      <c r="D62" s="90"/>
      <c r="E62" s="1"/>
      <c r="I62" s="45"/>
      <c r="J62" s="46"/>
      <c r="K62" s="46"/>
      <c r="L62" s="46"/>
      <c r="M62" s="46"/>
      <c r="N62" s="18"/>
    </row>
    <row r="63" spans="1:14" ht="12.65" customHeight="1" x14ac:dyDescent="0.4">
      <c r="B63" t="s">
        <v>65</v>
      </c>
      <c r="C63" s="119">
        <v>5262.9</v>
      </c>
      <c r="D63" s="90"/>
      <c r="E63" s="1"/>
      <c r="I63" s="45"/>
      <c r="J63" s="46"/>
      <c r="K63" s="46"/>
      <c r="L63" s="46"/>
      <c r="M63" s="46"/>
      <c r="N63" s="18"/>
    </row>
    <row r="64" spans="1:14" ht="12.65" customHeight="1" x14ac:dyDescent="0.4">
      <c r="B64" t="s">
        <v>46</v>
      </c>
      <c r="C64" s="119">
        <v>3070.38</v>
      </c>
      <c r="D64" s="90"/>
      <c r="E64" s="1"/>
      <c r="I64" s="45"/>
      <c r="J64" s="46"/>
      <c r="K64" s="46"/>
      <c r="L64" s="46"/>
      <c r="M64" s="46"/>
      <c r="N64" s="18"/>
    </row>
    <row r="65" spans="1:14" ht="12.65" customHeight="1" x14ac:dyDescent="0.4">
      <c r="A65" s="91"/>
      <c r="B65" t="s">
        <v>47</v>
      </c>
      <c r="C65" s="119">
        <v>5397.2</v>
      </c>
      <c r="E65" s="92"/>
      <c r="I65" s="45"/>
      <c r="J65" s="46"/>
      <c r="K65" s="46"/>
      <c r="L65" s="46"/>
      <c r="M65" s="46"/>
      <c r="N65" s="18"/>
    </row>
    <row r="66" spans="1:14" ht="12.65" customHeight="1" x14ac:dyDescent="0.35">
      <c r="B66" t="s">
        <v>66</v>
      </c>
      <c r="C66" s="119">
        <v>1000</v>
      </c>
      <c r="D66" s="108"/>
      <c r="E66" s="109"/>
    </row>
    <row r="67" spans="1:14" ht="12.65" customHeight="1" x14ac:dyDescent="0.35">
      <c r="B67" t="s">
        <v>48</v>
      </c>
      <c r="C67" s="119">
        <v>-1582.9</v>
      </c>
      <c r="D67" s="108"/>
      <c r="E67" s="109"/>
    </row>
    <row r="68" spans="1:14" x14ac:dyDescent="0.35">
      <c r="B68" t="s">
        <v>67</v>
      </c>
      <c r="C68" s="119">
        <v>4351.25</v>
      </c>
      <c r="D68" s="108"/>
      <c r="E68" s="109"/>
    </row>
    <row r="69" spans="1:14" x14ac:dyDescent="0.35">
      <c r="B69" t="s">
        <v>68</v>
      </c>
      <c r="C69" s="119">
        <v>26.92</v>
      </c>
      <c r="D69" s="108"/>
      <c r="E69" s="109"/>
    </row>
    <row r="70" spans="1:14" x14ac:dyDescent="0.35">
      <c r="B70" t="s">
        <v>69</v>
      </c>
      <c r="C70" s="119">
        <v>1517.34</v>
      </c>
    </row>
    <row r="71" spans="1:14" x14ac:dyDescent="0.35">
      <c r="B71" t="s">
        <v>70</v>
      </c>
      <c r="C71" s="119">
        <v>249.27</v>
      </c>
    </row>
    <row r="72" spans="1:14" x14ac:dyDescent="0.35">
      <c r="B72" t="s">
        <v>71</v>
      </c>
      <c r="C72" s="119">
        <v>69.180000000000007</v>
      </c>
    </row>
    <row r="73" spans="1:14" x14ac:dyDescent="0.35">
      <c r="B73" t="s">
        <v>72</v>
      </c>
      <c r="C73" s="119">
        <v>359.6</v>
      </c>
    </row>
    <row r="74" spans="1:14" x14ac:dyDescent="0.35">
      <c r="B74" t="s">
        <v>73</v>
      </c>
      <c r="C74" s="119">
        <v>1188.28</v>
      </c>
    </row>
    <row r="75" spans="1:14" x14ac:dyDescent="0.35">
      <c r="B75" t="s">
        <v>74</v>
      </c>
      <c r="C75" s="119">
        <v>204.15</v>
      </c>
    </row>
    <row r="76" spans="1:14" x14ac:dyDescent="0.35">
      <c r="B76" t="s">
        <v>49</v>
      </c>
      <c r="C76" s="119">
        <v>388.46</v>
      </c>
    </row>
    <row r="77" spans="1:14" x14ac:dyDescent="0.35">
      <c r="B77" t="s">
        <v>50</v>
      </c>
      <c r="C77" s="119">
        <v>1360.3</v>
      </c>
    </row>
    <row r="78" spans="1:14" x14ac:dyDescent="0.35">
      <c r="B78" t="s">
        <v>75</v>
      </c>
      <c r="C78" s="119">
        <v>5.87</v>
      </c>
    </row>
    <row r="79" spans="1:14" x14ac:dyDescent="0.35">
      <c r="B79" t="s">
        <v>76</v>
      </c>
      <c r="C79" s="119">
        <v>85.22</v>
      </c>
    </row>
    <row r="80" spans="1:14" x14ac:dyDescent="0.35">
      <c r="B80" t="s">
        <v>77</v>
      </c>
      <c r="C80" s="119">
        <v>-587.17999999999995</v>
      </c>
    </row>
    <row r="81" spans="3:3" x14ac:dyDescent="0.35">
      <c r="C81" s="119"/>
    </row>
    <row r="82" spans="3:3" x14ac:dyDescent="0.35">
      <c r="C82" s="120">
        <f>SUM(C54:C81)</f>
        <v>29911.989999999994</v>
      </c>
    </row>
  </sheetData>
  <mergeCells count="3">
    <mergeCell ref="B2:H2"/>
    <mergeCell ref="A8:A27"/>
    <mergeCell ref="A29:A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Ost</dc:creator>
  <cp:lastModifiedBy>Catherine Naughton</cp:lastModifiedBy>
  <cp:lastPrinted>2025-04-21T19:38:39Z</cp:lastPrinted>
  <dcterms:created xsi:type="dcterms:W3CDTF">2024-04-30T12:58:47Z</dcterms:created>
  <dcterms:modified xsi:type="dcterms:W3CDTF">2025-06-19T16:11:33Z</dcterms:modified>
</cp:coreProperties>
</file>