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https://edfeph.sharepoint.com/sites/General/Internal/01. Finances (new folder)/08. Accounting/1. 2025 accounts reports/July accounts/"/>
    </mc:Choice>
  </mc:AlternateContent>
  <xr:revisionPtr revIDLastSave="2" documentId="13_ncr:1_{3299C189-08C1-4715-96C9-19F9C07AB8F4}" xr6:coauthVersionLast="47" xr6:coauthVersionMax="47" xr10:uidLastSave="{704D384E-55AD-42FA-93A3-B6301B101385}"/>
  <bookViews>
    <workbookView xWindow="-110" yWindow="-110" windowWidth="19420" windowHeight="10300" xr2:uid="{D828618C-BA93-4213-9E8C-436D9347EAB7}"/>
  </bookViews>
  <sheets>
    <sheet name="06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32" i="4" l="1"/>
  <c r="C71" i="4"/>
  <c r="D32" i="4" s="1"/>
  <c r="G36" i="4" l="1"/>
  <c r="C36" i="4"/>
  <c r="H36" i="4"/>
  <c r="D23" i="4"/>
  <c r="C23" i="4"/>
  <c r="C21" i="4"/>
  <c r="C20" i="4"/>
  <c r="C16" i="4"/>
  <c r="D13" i="4"/>
  <c r="E10" i="4"/>
  <c r="E8" i="4"/>
  <c r="D28" i="4" l="1"/>
  <c r="H8" i="4" s="1"/>
  <c r="E23" i="4"/>
  <c r="C13" i="4"/>
  <c r="C28" i="4" s="1"/>
  <c r="C37" i="4" s="1"/>
  <c r="G11" i="4" l="1"/>
  <c r="H28" i="4"/>
  <c r="H37" i="4" s="1"/>
  <c r="D34" i="4" s="1"/>
  <c r="D36" i="4" s="1"/>
  <c r="D37" i="4" s="1"/>
  <c r="G28" i="4"/>
  <c r="G37" i="4" s="1"/>
  <c r="E13" i="4"/>
  <c r="E28" i="4"/>
</calcChain>
</file>

<file path=xl/sharedStrings.xml><?xml version="1.0" encoding="utf-8"?>
<sst xmlns="http://schemas.openxmlformats.org/spreadsheetml/2006/main" count="78" uniqueCount="72">
  <si>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</si>
  <si>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</si>
  <si>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</si>
  <si>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</si>
  <si>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</si>
  <si>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</si>
  <si>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</si>
  <si>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</si>
  <si>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90%</t>
  </si>
  <si>
    <t xml:space="preserve">Heading 2 - Travel, accomodation &amp; subsistence </t>
  </si>
  <si>
    <t>Co-financing</t>
  </si>
  <si>
    <t>Heading 3 - Costs of services</t>
  </si>
  <si>
    <t>VDAB</t>
  </si>
  <si>
    <t>Membership Fees</t>
  </si>
  <si>
    <t>Translations</t>
  </si>
  <si>
    <t>Reproductions and publications</t>
  </si>
  <si>
    <t>Total amounts 2021</t>
  </si>
  <si>
    <t>Interpretations</t>
  </si>
  <si>
    <t>External expertise</t>
  </si>
  <si>
    <t>Heading 4 - Administration costs</t>
  </si>
  <si>
    <t>Audits</t>
  </si>
  <si>
    <t>Financial services</t>
  </si>
  <si>
    <t>TOTAL</t>
  </si>
  <si>
    <t>Non Eligible for EC Grant</t>
  </si>
  <si>
    <t>Projects &amp; Other Costs</t>
  </si>
  <si>
    <t xml:space="preserve">Other Revenue </t>
  </si>
  <si>
    <t>Surplus</t>
  </si>
  <si>
    <t>GRAND TOTAL</t>
  </si>
  <si>
    <t>Other administrative costs (office rent, office charges, technical support, office supplies, insurances, payroll administration, ...)</t>
  </si>
  <si>
    <t>Depreciation (equipment, furniture)</t>
  </si>
  <si>
    <t>Meeting room equipment rental</t>
  </si>
  <si>
    <t>Training (members and staff)</t>
  </si>
  <si>
    <t>(1)</t>
  </si>
  <si>
    <t>Travel costs</t>
  </si>
  <si>
    <t>Subsistence Per diem  &amp; Local Transport</t>
  </si>
  <si>
    <t>Interpretation costs</t>
  </si>
  <si>
    <t>Fees tickets repas</t>
  </si>
  <si>
    <t>Fee Payroll Office costs</t>
  </si>
  <si>
    <t>Consultancy costs</t>
  </si>
  <si>
    <t>Non eligible Membershipfee</t>
  </si>
  <si>
    <t>Costs to be allocated</t>
  </si>
  <si>
    <t>Majorations &amp; intérêts s/ ONSS</t>
  </si>
  <si>
    <t>Non eligible operating amounts</t>
  </si>
  <si>
    <t>Other services (website, promotional campaign, dissemination, virtual conference system and tools)</t>
  </si>
  <si>
    <t xml:space="preserve">Other expenses outside EC financing (1) </t>
  </si>
  <si>
    <t>Salary to be allocated</t>
  </si>
  <si>
    <t>Catering costs</t>
  </si>
  <si>
    <t>Translation costs</t>
  </si>
  <si>
    <t>Access - Sign Language Interpretation</t>
  </si>
  <si>
    <t>Access - Transport</t>
  </si>
  <si>
    <t>Postage</t>
  </si>
  <si>
    <t>Legal fee/advice costs</t>
  </si>
  <si>
    <t>Non eligible Project Granted</t>
  </si>
  <si>
    <t>Gross salary</t>
  </si>
  <si>
    <t>Vacation pay</t>
  </si>
  <si>
    <t>Employers contribution</t>
  </si>
  <si>
    <t>Group insurance</t>
  </si>
  <si>
    <t>Health Insurance</t>
  </si>
  <si>
    <t>Other personnel costs transport</t>
  </si>
  <si>
    <t>Charges s/ exercices antérieurs</t>
  </si>
  <si>
    <t>Majorations &amp; intérêts s/ Précpte Prof.</t>
  </si>
  <si>
    <t>Difference paiement</t>
  </si>
  <si>
    <t>Bank charges</t>
  </si>
  <si>
    <t>Donattions</t>
  </si>
  <si>
    <t>Membership Fess</t>
  </si>
  <si>
    <t>Other income (unrestricted, sponsorship)</t>
  </si>
  <si>
    <t>Accounts 01/01/2025 - 30/06/2025</t>
  </si>
  <si>
    <t>Accomodation costs</t>
  </si>
  <si>
    <t>Access - Captioning</t>
  </si>
  <si>
    <t>Accessibility measures</t>
  </si>
  <si>
    <t>Différence paiement</t>
  </si>
  <si>
    <t>General accounting code: 611100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</si>
</sst>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;\-#,##0.00\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rgb="FF00B05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12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2" borderId="6" xfId="0" applyFont="1" applyFill="1" applyBorder="1"/>
    <xf numFmtId="4" fontId="5" fillId="2" borderId="7" xfId="0" applyNumberFormat="1" applyFont="1" applyFill="1" applyBorder="1"/>
    <xf numFmtId="4" fontId="5" fillId="0" borderId="8" xfId="0" applyNumberFormat="1" applyFont="1" applyBorder="1" applyAlignment="1">
      <alignment horizontal="right"/>
    </xf>
    <xf numFmtId="9" fontId="5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4" fontId="3" fillId="2" borderId="11" xfId="0" applyNumberFormat="1" applyFont="1" applyFill="1" applyBorder="1"/>
    <xf numFmtId="4" fontId="3" fillId="2" borderId="6" xfId="0" applyNumberFormat="1" applyFont="1" applyFill="1" applyBorder="1"/>
    <xf numFmtId="0" fontId="6" fillId="0" borderId="0" xfId="0" applyFont="1"/>
    <xf numFmtId="0" fontId="0" fillId="0" borderId="10" xfId="0" applyBorder="1"/>
    <xf numFmtId="4" fontId="0" fillId="0" borderId="12" xfId="0" applyNumberFormat="1" applyBorder="1"/>
    <xf numFmtId="4" fontId="0" fillId="0" borderId="10" xfId="0" applyNumberFormat="1" applyBorder="1" applyAlignment="1">
      <alignment horizontal="right"/>
    </xf>
    <xf numFmtId="9" fontId="5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0" fontId="5" fillId="2" borderId="10" xfId="0" applyFont="1" applyFill="1" applyBorder="1"/>
    <xf numFmtId="4" fontId="5" fillId="2" borderId="12" xfId="0" applyNumberFormat="1" applyFont="1" applyFill="1" applyBorder="1"/>
    <xf numFmtId="4" fontId="5" fillId="2" borderId="10" xfId="0" applyNumberFormat="1" applyFont="1" applyFill="1" applyBorder="1"/>
    <xf numFmtId="9" fontId="0" fillId="0" borderId="10" xfId="1" applyFont="1" applyBorder="1" applyAlignment="1">
      <alignment horizontal="center"/>
    </xf>
    <xf numFmtId="4" fontId="3" fillId="0" borderId="10" xfId="0" applyNumberFormat="1" applyFont="1" applyBorder="1"/>
    <xf numFmtId="9" fontId="3" fillId="0" borderId="14" xfId="0" applyNumberFormat="1" applyFont="1" applyBorder="1" applyAlignment="1">
      <alignment horizontal="center"/>
    </xf>
    <xf numFmtId="0" fontId="5" fillId="2" borderId="8" xfId="0" applyFont="1" applyFill="1" applyBorder="1"/>
    <xf numFmtId="4" fontId="3" fillId="2" borderId="13" xfId="0" applyNumberFormat="1" applyFont="1" applyFill="1" applyBorder="1"/>
    <xf numFmtId="4" fontId="3" fillId="2" borderId="10" xfId="0" applyNumberFormat="1" applyFont="1" applyFill="1" applyBorder="1"/>
    <xf numFmtId="4" fontId="3" fillId="2" borderId="12" xfId="0" applyNumberFormat="1" applyFont="1" applyFill="1" applyBorder="1"/>
    <xf numFmtId="4" fontId="8" fillId="3" borderId="8" xfId="0" applyNumberFormat="1" applyFont="1" applyFill="1" applyBorder="1" applyAlignment="1">
      <alignment horizontal="right"/>
    </xf>
    <xf numFmtId="10" fontId="5" fillId="2" borderId="9" xfId="0" applyNumberFormat="1" applyFont="1" applyFill="1" applyBorder="1" applyAlignment="1">
      <alignment horizontal="center"/>
    </xf>
    <xf numFmtId="0" fontId="0" fillId="0" borderId="6" xfId="0" applyBorder="1"/>
    <xf numFmtId="4" fontId="0" fillId="0" borderId="14" xfId="0" applyNumberFormat="1" applyBorder="1"/>
    <xf numFmtId="4" fontId="9" fillId="0" borderId="10" xfId="0" applyNumberFormat="1" applyFont="1" applyBorder="1" applyAlignment="1">
      <alignment horizontal="right"/>
    </xf>
    <xf numFmtId="4" fontId="0" fillId="4" borderId="12" xfId="0" applyNumberFormat="1" applyFill="1" applyBorder="1"/>
    <xf numFmtId="4" fontId="9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/>
    <xf numFmtId="0" fontId="0" fillId="0" borderId="8" xfId="0" applyBorder="1"/>
    <xf numFmtId="4" fontId="0" fillId="0" borderId="8" xfId="0" applyNumberFormat="1" applyBorder="1"/>
    <xf numFmtId="0" fontId="0" fillId="0" borderId="15" xfId="0" applyBorder="1"/>
    <xf numFmtId="4" fontId="0" fillId="0" borderId="16" xfId="0" applyNumberFormat="1" applyBorder="1"/>
    <xf numFmtId="4" fontId="9" fillId="0" borderId="15" xfId="0" applyNumberFormat="1" applyFont="1" applyBorder="1" applyAlignment="1">
      <alignment horizontal="right"/>
    </xf>
    <xf numFmtId="4" fontId="0" fillId="0" borderId="15" xfId="0" applyNumberFormat="1" applyBorder="1"/>
    <xf numFmtId="4" fontId="0" fillId="0" borderId="17" xfId="0" applyNumberFormat="1" applyBorder="1"/>
    <xf numFmtId="0" fontId="5" fillId="5" borderId="15" xfId="0" applyFont="1" applyFill="1" applyBorder="1"/>
    <xf numFmtId="4" fontId="5" fillId="5" borderId="16" xfId="0" applyNumberFormat="1" applyFont="1" applyFill="1" applyBorder="1"/>
    <xf numFmtId="4" fontId="5" fillId="5" borderId="15" xfId="0" applyNumberFormat="1" applyFont="1" applyFill="1" applyBorder="1" applyAlignment="1">
      <alignment horizontal="right"/>
    </xf>
    <xf numFmtId="9" fontId="5" fillId="5" borderId="14" xfId="0" applyNumberFormat="1" applyFont="1" applyFill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0" fontId="3" fillId="0" borderId="1" xfId="0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64" fontId="0" fillId="0" borderId="13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0" fillId="0" borderId="6" xfId="0" applyNumberFormat="1" applyBorder="1"/>
    <xf numFmtId="4" fontId="3" fillId="6" borderId="4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164" fontId="3" fillId="6" borderId="22" xfId="0" applyNumberFormat="1" applyFont="1" applyFill="1" applyBorder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4" fontId="7" fillId="7" borderId="23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4" fontId="7" fillId="7" borderId="1" xfId="0" applyNumberFormat="1" applyFont="1" applyFill="1" applyBorder="1" applyAlignment="1">
      <alignment vertical="center"/>
    </xf>
    <xf numFmtId="4" fontId="13" fillId="0" borderId="0" xfId="0" applyNumberFormat="1" applyFont="1"/>
    <xf numFmtId="49" fontId="9" fillId="0" borderId="0" xfId="0" applyNumberFormat="1" applyFont="1"/>
    <xf numFmtId="4" fontId="15" fillId="0" borderId="15" xfId="0" applyNumberFormat="1" applyFont="1" applyBorder="1" applyAlignment="1">
      <alignment horizontal="right"/>
    </xf>
    <xf numFmtId="0" fontId="12" fillId="0" borderId="11" xfId="0" applyFont="1" applyBorder="1" applyAlignment="1">
      <alignment horizontal="right" vertical="center"/>
    </xf>
    <xf numFmtId="4" fontId="0" fillId="0" borderId="11" xfId="0" applyNumberFormat="1" applyBorder="1"/>
    <xf numFmtId="0" fontId="3" fillId="0" borderId="6" xfId="0" applyFont="1" applyBorder="1" applyAlignment="1">
      <alignment horizontal="right" vertical="center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wrapText="1"/>
    </xf>
    <xf numFmtId="49" fontId="0" fillId="0" borderId="0" xfId="0" applyNumberFormat="1"/>
    <xf numFmtId="0" fontId="16" fillId="0" borderId="3" xfId="0" applyFont="1" applyBorder="1" applyAlignment="1">
      <alignment horizontal="center" vertical="center" wrapText="1"/>
    </xf>
    <xf numFmtId="4" fontId="17" fillId="0" borderId="10" xfId="0" applyNumberFormat="1" applyFont="1" applyBorder="1"/>
    <xf numFmtId="164" fontId="12" fillId="0" borderId="1" xfId="0" applyNumberFormat="1" applyFont="1" applyBorder="1" applyAlignment="1">
      <alignment horizontal="right" vertical="center"/>
    </xf>
    <xf numFmtId="4" fontId="9" fillId="0" borderId="0" xfId="0" applyNumberFormat="1" applyFont="1"/>
    <xf numFmtId="4" fontId="9" fillId="0" borderId="0" xfId="0" applyNumberFormat="1" applyFont="1" applyAlignment="1">
      <alignment vertical="center"/>
    </xf>
    <xf numFmtId="4" fontId="10" fillId="0" borderId="0" xfId="1" applyNumberFormat="1" applyFont="1"/>
    <xf numFmtId="0" fontId="14" fillId="0" borderId="0" xfId="3"/>
    <xf numFmtId="165" fontId="14" fillId="0" borderId="0" xfId="2" applyNumberFormat="1"/>
    <xf numFmtId="4" fontId="18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4" fontId="19" fillId="0" borderId="0" xfId="0" applyNumberFormat="1" applyFont="1"/>
    <xf numFmtId="4" fontId="14" fillId="0" borderId="0" xfId="3" applyNumberFormat="1"/>
    <xf numFmtId="4" fontId="11" fillId="0" borderId="23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4" fontId="0" fillId="0" borderId="10" xfId="0" applyNumberFormat="1" applyBorder="1" applyAlignment="1">
      <alignment horizontal="center"/>
    </xf>
    <xf numFmtId="164" fontId="3" fillId="2" borderId="3" xfId="0" applyNumberFormat="1" applyFont="1" applyFill="1" applyBorder="1" applyAlignment="1">
      <alignment vertical="center"/>
    </xf>
    <xf numFmtId="4" fontId="0" fillId="0" borderId="23" xfId="0" applyNumberFormat="1" applyBorder="1"/>
    <xf numFmtId="164" fontId="0" fillId="0" borderId="25" xfId="0" applyNumberFormat="1" applyBorder="1"/>
    <xf numFmtId="164" fontId="0" fillId="0" borderId="10" xfId="0" applyNumberFormat="1" applyBorder="1"/>
    <xf numFmtId="4" fontId="3" fillId="2" borderId="5" xfId="0" applyNumberFormat="1" applyFont="1" applyFill="1" applyBorder="1" applyAlignment="1">
      <alignment vertical="center"/>
    </xf>
    <xf numFmtId="4" fontId="0" fillId="0" borderId="13" xfId="0" applyNumberFormat="1" applyBorder="1" applyAlignment="1">
      <alignment horizontal="center"/>
    </xf>
    <xf numFmtId="4" fontId="0" fillId="0" borderId="22" xfId="0" applyNumberFormat="1" applyBorder="1"/>
    <xf numFmtId="49" fontId="2" fillId="2" borderId="0" xfId="0" applyNumberFormat="1" applyFont="1" applyFill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21" xfId="0" applyFont="1" applyBorder="1" applyAlignment="1">
      <alignment horizontal="center" vertical="center" textRotation="90"/>
    </xf>
    <xf numFmtId="4" fontId="0" fillId="8" borderId="10" xfId="0" applyNumberFormat="1" applyFill="1" applyBorder="1"/>
  </cellXfs>
  <cellStyles count="4">
    <cellStyle name="Milliers_06 2025" xfId="2" xr:uid="{26424F08-896B-4C4D-BD07-DE27DFE55A39}"/>
    <cellStyle name="Normal" xfId="0" builtinId="0"/>
    <cellStyle name="Normal_06 2025" xfId="3" xr:uid="{2B9D522C-5E1F-4E82-9820-37E6C13446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1200150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B344F866-DFE0-4558-8C48-87E280E71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453514" cy="1011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A36F-6C01-4242-96A9-91AFAF125DBA}">
  <dimension ref="A2:N71"/>
  <sheetViews>
    <sheetView tabSelected="1" workbookViewId="0">
      <selection activeCell="B1" sqref="B1"/>
    </sheetView>
  </sheetViews>
  <sheetFormatPr defaultColWidth="12.54296875" defaultRowHeight="14.5" x14ac:dyDescent="0.35"/>
  <cols>
    <col min="1" max="1" width="4.90625" customWidth="1"/>
    <col min="2" max="2" width="48.54296875" customWidth="1"/>
    <col min="3" max="3" width="13.453125" style="1" customWidth="1"/>
    <col min="4" max="4" width="14" style="1" customWidth="1"/>
    <col min="5" max="5" width="8.54296875" customWidth="1"/>
    <col min="6" max="6" width="46.81640625" customWidth="1"/>
    <col min="7" max="7" width="12.81640625" style="1" customWidth="1"/>
    <col min="8" max="8" width="13.81640625" style="1" customWidth="1"/>
    <col min="9" max="9" width="12.54296875" style="94"/>
    <col min="10" max="10" width="15.453125" style="100" customWidth="1"/>
    <col min="12" max="12" width="19.54296875" bestFit="1" customWidth="1"/>
    <col min="13" max="13" width="15" bestFit="1" customWidth="1"/>
  </cols>
  <sheetData>
    <row r="2" spans="1:14" ht="18.5" x14ac:dyDescent="0.45">
      <c r="B2" s="115" t="s">
        <v>66</v>
      </c>
      <c r="C2" s="115"/>
      <c r="D2" s="115"/>
      <c r="E2" s="115"/>
      <c r="F2" s="115"/>
      <c r="G2" s="115"/>
      <c r="H2" s="115"/>
    </row>
    <row r="6" spans="1:14" ht="7.25" customHeight="1" thickBot="1" x14ac:dyDescent="0.4"/>
    <row r="7" spans="1:14" s="2" customFormat="1" ht="24.65" customHeight="1" thickBot="1" x14ac:dyDescent="0.4">
      <c r="B7" s="3" t="s">
        <v>0</v>
      </c>
      <c r="C7" s="4" t="s">
        <v>1</v>
      </c>
      <c r="D7" s="5" t="s">
        <v>2</v>
      </c>
      <c r="E7" s="91" t="s">
        <v>3</v>
      </c>
      <c r="F7" s="3" t="s">
        <v>4</v>
      </c>
      <c r="G7" s="7" t="s">
        <v>1</v>
      </c>
      <c r="H7" s="8" t="s">
        <v>2</v>
      </c>
      <c r="I7" s="95"/>
      <c r="J7" s="101"/>
    </row>
    <row r="8" spans="1:14" ht="16" x14ac:dyDescent="0.4">
      <c r="A8" s="116" t="s">
        <v>5</v>
      </c>
      <c r="B8" s="9" t="s">
        <v>6</v>
      </c>
      <c r="C8" s="10">
        <v>998661.07</v>
      </c>
      <c r="D8" s="11">
        <v>485500.23</v>
      </c>
      <c r="E8" s="12">
        <f>+(D8/C8)</f>
        <v>0.48615115236243261</v>
      </c>
      <c r="F8" s="13" t="s">
        <v>7</v>
      </c>
      <c r="G8" s="14">
        <v>1646127.67</v>
      </c>
      <c r="H8" s="15">
        <f>D28</f>
        <v>885881.31</v>
      </c>
      <c r="I8" s="96"/>
      <c r="J8" s="42"/>
      <c r="K8" s="16"/>
      <c r="L8" s="16"/>
      <c r="M8" s="16"/>
      <c r="N8" s="16"/>
    </row>
    <row r="9" spans="1:14" ht="16" x14ac:dyDescent="0.4">
      <c r="A9" s="117"/>
      <c r="B9" s="17"/>
      <c r="C9" s="18"/>
      <c r="D9" s="19"/>
      <c r="E9" s="20"/>
      <c r="F9" s="21" t="s">
        <v>8</v>
      </c>
      <c r="G9" s="22"/>
      <c r="H9" s="23"/>
      <c r="I9" s="41"/>
      <c r="J9" s="42"/>
      <c r="K9" s="16"/>
      <c r="L9" s="16"/>
      <c r="M9" s="16"/>
      <c r="N9" s="16"/>
    </row>
    <row r="10" spans="1:14" ht="16" x14ac:dyDescent="0.4">
      <c r="A10" s="117"/>
      <c r="B10" s="24" t="s">
        <v>9</v>
      </c>
      <c r="C10" s="25">
        <v>266500</v>
      </c>
      <c r="D10" s="26">
        <v>176186.54</v>
      </c>
      <c r="E10" s="12">
        <f t="shared" ref="E10" si="0">+(D10/C10)</f>
        <v>0.66111272045028147</v>
      </c>
      <c r="F10" s="27"/>
      <c r="G10" s="22"/>
      <c r="H10" s="28"/>
      <c r="I10" s="96"/>
      <c r="J10" s="42"/>
      <c r="K10" s="16"/>
      <c r="L10" s="16"/>
      <c r="M10" s="16"/>
      <c r="N10" s="16"/>
    </row>
    <row r="11" spans="1:14" ht="16" x14ac:dyDescent="0.4">
      <c r="A11" s="117"/>
      <c r="B11" s="17"/>
      <c r="C11" s="18"/>
      <c r="D11" s="19"/>
      <c r="E11" s="29"/>
      <c r="F11" s="30" t="s">
        <v>10</v>
      </c>
      <c r="G11" s="31">
        <f>C28-G8</f>
        <v>208033.39999999991</v>
      </c>
      <c r="H11" s="32">
        <f>SUM(H12:H21)</f>
        <v>99394.22</v>
      </c>
      <c r="I11" s="41"/>
      <c r="J11" s="102"/>
      <c r="K11" s="16"/>
      <c r="L11" s="16"/>
      <c r="M11" s="16"/>
      <c r="N11" s="16"/>
    </row>
    <row r="12" spans="1:14" ht="16" x14ac:dyDescent="0.4">
      <c r="A12" s="117"/>
      <c r="B12" s="17"/>
      <c r="C12" s="18"/>
      <c r="D12" s="19"/>
      <c r="E12" s="29"/>
      <c r="F12" s="17" t="s">
        <v>12</v>
      </c>
      <c r="G12" s="22"/>
      <c r="H12" s="23">
        <v>14006.4</v>
      </c>
      <c r="I12" s="41"/>
      <c r="J12" s="42"/>
      <c r="K12" s="16"/>
      <c r="L12" s="16"/>
      <c r="M12" s="16"/>
      <c r="N12" s="16"/>
    </row>
    <row r="13" spans="1:14" ht="16" x14ac:dyDescent="0.4">
      <c r="A13" s="117"/>
      <c r="B13" s="24" t="s">
        <v>11</v>
      </c>
      <c r="C13" s="33">
        <f>SUM(C14:C21)</f>
        <v>371000</v>
      </c>
      <c r="D13" s="34">
        <f>SUM(D14:D21)</f>
        <v>103332.44</v>
      </c>
      <c r="E13" s="35">
        <f>+(D13/C13)</f>
        <v>0.27852409703504044</v>
      </c>
      <c r="F13" s="36" t="s">
        <v>63</v>
      </c>
      <c r="G13" s="37"/>
      <c r="H13" s="23">
        <v>2656.73</v>
      </c>
      <c r="I13" s="96"/>
      <c r="J13" s="42"/>
      <c r="K13" s="16"/>
      <c r="L13" s="16"/>
      <c r="M13" s="16"/>
      <c r="N13" s="16"/>
    </row>
    <row r="14" spans="1:14" ht="16" x14ac:dyDescent="0.4">
      <c r="A14" s="117"/>
      <c r="B14" s="17" t="s">
        <v>14</v>
      </c>
      <c r="C14" s="39">
        <v>10000</v>
      </c>
      <c r="D14" s="38"/>
      <c r="E14" s="29"/>
      <c r="F14" s="17" t="s">
        <v>64</v>
      </c>
      <c r="G14" s="22"/>
      <c r="H14" s="23">
        <v>82731.09</v>
      </c>
      <c r="I14" s="41"/>
      <c r="J14" s="41"/>
      <c r="K14" s="16"/>
      <c r="L14" s="16"/>
      <c r="M14" s="16"/>
      <c r="N14" s="16"/>
    </row>
    <row r="15" spans="1:14" ht="16" x14ac:dyDescent="0.4">
      <c r="A15" s="117"/>
      <c r="B15" s="17" t="s">
        <v>15</v>
      </c>
      <c r="C15" s="18">
        <v>24000</v>
      </c>
      <c r="D15" s="40">
        <v>7168.04</v>
      </c>
      <c r="E15" s="29"/>
      <c r="F15" s="17"/>
      <c r="G15" s="22"/>
      <c r="H15" s="23"/>
      <c r="I15" s="41"/>
      <c r="J15" s="42"/>
      <c r="K15" s="16"/>
      <c r="L15" s="16" t="s">
        <v>16</v>
      </c>
      <c r="M15" s="16"/>
      <c r="N15" s="16"/>
    </row>
    <row r="16" spans="1:14" ht="16" x14ac:dyDescent="0.4">
      <c r="A16" s="117"/>
      <c r="B16" s="17" t="s">
        <v>17</v>
      </c>
      <c r="C16" s="18">
        <f>31500+10000+40000+20000+15000</f>
        <v>116500</v>
      </c>
      <c r="D16" s="38">
        <v>52286.14</v>
      </c>
      <c r="E16" s="29"/>
      <c r="F16" s="17"/>
      <c r="G16" s="22"/>
      <c r="H16" s="23"/>
      <c r="I16" s="41"/>
      <c r="J16" s="42"/>
      <c r="K16" s="42"/>
      <c r="L16" s="42"/>
      <c r="M16" s="42"/>
      <c r="N16" s="16"/>
    </row>
    <row r="17" spans="1:14" ht="16" x14ac:dyDescent="0.4">
      <c r="A17" s="117"/>
      <c r="B17" s="17" t="s">
        <v>18</v>
      </c>
      <c r="C17" s="18">
        <v>40000</v>
      </c>
      <c r="D17" s="38">
        <v>5968.89</v>
      </c>
      <c r="E17" s="29"/>
      <c r="F17" s="43"/>
      <c r="H17" s="44"/>
      <c r="I17" s="41"/>
      <c r="J17" s="42"/>
      <c r="K17" s="42"/>
      <c r="L17" s="42"/>
      <c r="M17" s="42"/>
      <c r="N17" s="16"/>
    </row>
    <row r="18" spans="1:14" ht="16" x14ac:dyDescent="0.4">
      <c r="A18" s="117"/>
      <c r="B18" s="17" t="s">
        <v>29</v>
      </c>
      <c r="C18" s="18">
        <v>25000</v>
      </c>
      <c r="D18" s="38"/>
      <c r="E18" s="29"/>
      <c r="F18" s="43"/>
      <c r="H18" s="44"/>
      <c r="I18" s="41"/>
      <c r="J18" s="42"/>
      <c r="K18" s="42"/>
      <c r="L18" s="42"/>
      <c r="M18" s="42"/>
      <c r="N18" s="16"/>
    </row>
    <row r="19" spans="1:14" ht="16" x14ac:dyDescent="0.4">
      <c r="A19" s="117"/>
      <c r="B19" s="17" t="s">
        <v>30</v>
      </c>
      <c r="C19" s="18">
        <v>85000</v>
      </c>
      <c r="D19" s="38">
        <v>25725.79</v>
      </c>
      <c r="E19" s="29"/>
      <c r="F19" s="43"/>
      <c r="H19" s="44"/>
      <c r="I19" s="41"/>
      <c r="J19" s="42"/>
      <c r="K19" s="42"/>
      <c r="L19" s="42"/>
      <c r="M19" s="42"/>
      <c r="N19" s="16"/>
    </row>
    <row r="20" spans="1:14" ht="16" x14ac:dyDescent="0.4">
      <c r="A20" s="117"/>
      <c r="B20" s="17" t="s">
        <v>31</v>
      </c>
      <c r="C20" s="18">
        <f>10000+10000</f>
        <v>20000</v>
      </c>
      <c r="D20" s="38">
        <v>2010.1</v>
      </c>
      <c r="E20" s="29"/>
      <c r="F20" s="43"/>
      <c r="H20" s="44"/>
      <c r="I20" s="41"/>
      <c r="J20" s="42"/>
      <c r="K20" s="42"/>
      <c r="L20" s="42"/>
      <c r="M20" s="42"/>
      <c r="N20" s="16"/>
    </row>
    <row r="21" spans="1:14" ht="29.5" x14ac:dyDescent="0.4">
      <c r="A21" s="117"/>
      <c r="B21" s="86" t="s">
        <v>43</v>
      </c>
      <c r="C21" s="18">
        <f>12000+38500</f>
        <v>50500</v>
      </c>
      <c r="D21" s="38">
        <v>10173.48</v>
      </c>
      <c r="E21" s="29"/>
      <c r="F21" s="17"/>
      <c r="G21" s="22"/>
      <c r="H21" s="23"/>
      <c r="I21" s="41"/>
      <c r="J21" s="42"/>
      <c r="K21" s="42"/>
      <c r="L21" s="42"/>
      <c r="M21" s="42"/>
      <c r="N21" s="16"/>
    </row>
    <row r="22" spans="1:14" ht="16" x14ac:dyDescent="0.4">
      <c r="A22" s="117"/>
      <c r="B22" s="45"/>
      <c r="C22" s="46"/>
      <c r="D22" s="47"/>
      <c r="E22" s="29"/>
      <c r="F22" s="48"/>
      <c r="G22" s="49"/>
      <c r="H22" s="48"/>
      <c r="I22" s="41"/>
      <c r="J22" s="42"/>
      <c r="K22" s="42"/>
      <c r="L22" s="42"/>
      <c r="M22" s="42"/>
      <c r="N22" s="16"/>
    </row>
    <row r="23" spans="1:14" ht="16" x14ac:dyDescent="0.4">
      <c r="A23" s="117"/>
      <c r="B23" s="50" t="s">
        <v>19</v>
      </c>
      <c r="C23" s="51">
        <f>SUM(C24:C26)</f>
        <v>218000</v>
      </c>
      <c r="D23" s="52">
        <f>SUM(D24:D27)</f>
        <v>120862.1</v>
      </c>
      <c r="E23" s="53">
        <f t="shared" ref="E23" si="1">+(D23/C23)</f>
        <v>0.55441330275229361</v>
      </c>
      <c r="F23" s="48"/>
      <c r="G23" s="49"/>
      <c r="H23" s="48"/>
      <c r="I23" s="41"/>
      <c r="J23" s="42"/>
      <c r="K23" s="42"/>
      <c r="L23" s="42"/>
      <c r="M23" s="42"/>
      <c r="N23" s="16"/>
    </row>
    <row r="24" spans="1:14" ht="16" x14ac:dyDescent="0.4">
      <c r="A24" s="117"/>
      <c r="B24" s="45" t="s">
        <v>20</v>
      </c>
      <c r="C24" s="46">
        <v>7000</v>
      </c>
      <c r="D24" s="82"/>
      <c r="E24" s="29"/>
      <c r="F24" s="45"/>
      <c r="G24" s="49"/>
      <c r="H24" s="48"/>
      <c r="I24" s="41"/>
      <c r="J24" s="42"/>
      <c r="K24" s="42"/>
      <c r="L24" s="42"/>
      <c r="M24" s="42"/>
      <c r="N24" s="16"/>
    </row>
    <row r="25" spans="1:14" ht="16" x14ac:dyDescent="0.4">
      <c r="A25" s="117"/>
      <c r="B25" s="45" t="s">
        <v>21</v>
      </c>
      <c r="C25" s="46">
        <v>30000</v>
      </c>
      <c r="D25" s="47">
        <v>24043.43</v>
      </c>
      <c r="E25" s="29"/>
      <c r="F25" s="45"/>
      <c r="G25" s="49"/>
      <c r="H25" s="48"/>
      <c r="I25" s="41"/>
      <c r="J25" s="42"/>
      <c r="K25" s="42"/>
      <c r="L25" s="42"/>
      <c r="M25" s="42"/>
      <c r="N25" s="16"/>
    </row>
    <row r="26" spans="1:14" ht="44" x14ac:dyDescent="0.4">
      <c r="A26" s="117"/>
      <c r="B26" s="87" t="s">
        <v>28</v>
      </c>
      <c r="C26" s="46">
        <v>181000</v>
      </c>
      <c r="D26" s="47">
        <v>96818.67</v>
      </c>
      <c r="E26" s="29"/>
      <c r="F26" s="45"/>
      <c r="G26" s="49"/>
      <c r="H26" s="48"/>
      <c r="I26" s="41"/>
      <c r="J26" s="42"/>
      <c r="K26" s="42"/>
      <c r="L26" s="42"/>
      <c r="M26" s="42"/>
      <c r="N26" s="16"/>
    </row>
    <row r="27" spans="1:14" ht="16.5" thickBot="1" x14ac:dyDescent="0.45">
      <c r="A27" s="117"/>
      <c r="B27" s="45"/>
      <c r="C27" s="46"/>
      <c r="D27" s="47"/>
      <c r="E27" s="54"/>
      <c r="F27" s="55"/>
      <c r="G27" s="49"/>
      <c r="H27" s="56"/>
      <c r="I27" s="41"/>
      <c r="J27" s="42"/>
      <c r="K27" s="42"/>
      <c r="L27" s="42"/>
      <c r="M27" s="42"/>
      <c r="N27" s="16"/>
    </row>
    <row r="28" spans="1:14" s="2" customFormat="1" ht="20.25" customHeight="1" thickBot="1" x14ac:dyDescent="0.4">
      <c r="A28" s="6"/>
      <c r="B28" s="57" t="s">
        <v>22</v>
      </c>
      <c r="C28" s="58">
        <f>C8+C10+C13+C23</f>
        <v>1854161.0699999998</v>
      </c>
      <c r="D28" s="59">
        <f>D23+D13+D10+D8</f>
        <v>885881.31</v>
      </c>
      <c r="E28" s="60">
        <f>+(D28/C28)</f>
        <v>0.47778012618936072</v>
      </c>
      <c r="F28" s="57" t="s">
        <v>22</v>
      </c>
      <c r="G28" s="61">
        <f>G11+G8</f>
        <v>1854161.0699999998</v>
      </c>
      <c r="H28" s="61">
        <f>H11+H8</f>
        <v>985275.53</v>
      </c>
      <c r="I28" s="62"/>
      <c r="J28" s="63"/>
      <c r="K28" s="63"/>
      <c r="L28" s="63"/>
      <c r="M28" s="63"/>
      <c r="N28" s="64"/>
    </row>
    <row r="29" spans="1:14" s="2" customFormat="1" ht="20.25" customHeight="1" thickBot="1" x14ac:dyDescent="0.4">
      <c r="A29" s="116" t="s">
        <v>23</v>
      </c>
      <c r="B29" s="105" t="s">
        <v>24</v>
      </c>
      <c r="C29" s="65"/>
      <c r="D29" s="65"/>
      <c r="E29" s="66"/>
      <c r="F29" s="108" t="s">
        <v>25</v>
      </c>
      <c r="G29" s="112"/>
      <c r="H29" s="65"/>
      <c r="I29" s="67"/>
      <c r="J29" s="63"/>
      <c r="K29" s="63"/>
      <c r="L29" s="63"/>
      <c r="M29" s="63"/>
      <c r="N29" s="64"/>
    </row>
    <row r="30" spans="1:14" ht="16" x14ac:dyDescent="0.4">
      <c r="A30" s="117"/>
      <c r="B30" s="88"/>
      <c r="C30" s="107"/>
      <c r="D30" s="23"/>
      <c r="E30" s="69"/>
      <c r="F30" s="110"/>
      <c r="G30" s="113"/>
      <c r="H30" s="23"/>
      <c r="I30" s="41"/>
      <c r="J30" s="42"/>
      <c r="K30" s="42"/>
      <c r="L30" s="42"/>
      <c r="M30" s="42"/>
      <c r="N30" s="16"/>
    </row>
    <row r="31" spans="1:14" ht="16" x14ac:dyDescent="0.4">
      <c r="A31" s="117"/>
      <c r="B31" s="88" t="s">
        <v>45</v>
      </c>
      <c r="C31" s="107"/>
      <c r="D31" s="23">
        <v>122813.19</v>
      </c>
      <c r="E31" s="69"/>
      <c r="F31" s="111" t="s">
        <v>65</v>
      </c>
      <c r="G31" s="113"/>
      <c r="H31" s="23">
        <v>64134.27</v>
      </c>
      <c r="I31" s="41"/>
      <c r="J31" s="42"/>
      <c r="K31" s="41"/>
      <c r="L31" s="42"/>
      <c r="M31" s="42"/>
      <c r="N31" s="16"/>
    </row>
    <row r="32" spans="1:14" ht="16" x14ac:dyDescent="0.4">
      <c r="A32" s="117"/>
      <c r="B32" s="89" t="s">
        <v>44</v>
      </c>
      <c r="C32" s="107"/>
      <c r="D32" s="119">
        <f>C71</f>
        <v>37818.370000000003</v>
      </c>
      <c r="E32" s="69"/>
      <c r="F32" s="111" t="s">
        <v>13</v>
      </c>
      <c r="G32" s="113"/>
      <c r="H32" s="23">
        <f>174939.15-H14</f>
        <v>92208.06</v>
      </c>
      <c r="I32" s="41"/>
      <c r="J32" s="41"/>
      <c r="K32" s="42"/>
      <c r="L32" s="42"/>
      <c r="M32" s="42"/>
      <c r="N32" s="16"/>
    </row>
    <row r="33" spans="1:14" ht="16" x14ac:dyDescent="0.4">
      <c r="A33" s="117"/>
      <c r="B33" s="88"/>
      <c r="C33" s="107"/>
      <c r="D33" s="48"/>
      <c r="E33" s="69"/>
      <c r="F33" s="43"/>
      <c r="H33" s="44"/>
      <c r="I33" s="41"/>
      <c r="J33" s="42"/>
      <c r="K33" s="41"/>
      <c r="L33" s="42"/>
      <c r="M33" s="42"/>
      <c r="N33" s="16"/>
    </row>
    <row r="34" spans="1:14" ht="16" x14ac:dyDescent="0.4">
      <c r="A34" s="117"/>
      <c r="B34" s="106" t="s">
        <v>26</v>
      </c>
      <c r="C34" s="92"/>
      <c r="D34" s="92">
        <f>H37-D28-D31-D32</f>
        <v>95104.990000000049</v>
      </c>
      <c r="E34" s="68"/>
      <c r="F34" s="111"/>
      <c r="G34" s="113"/>
      <c r="H34" s="23"/>
      <c r="I34" s="41"/>
      <c r="J34" s="42"/>
      <c r="K34" s="42"/>
      <c r="L34" s="42"/>
      <c r="M34" s="42"/>
      <c r="N34" s="16"/>
    </row>
    <row r="35" spans="1:14" ht="18" customHeight="1" thickBot="1" x14ac:dyDescent="0.45">
      <c r="A35" s="117"/>
      <c r="B35" s="88"/>
      <c r="C35" s="104"/>
      <c r="D35" s="104"/>
      <c r="E35" s="70"/>
      <c r="F35" s="71"/>
      <c r="G35" s="114"/>
      <c r="H35" s="109"/>
      <c r="I35" s="41"/>
      <c r="J35" s="41"/>
      <c r="K35" s="42"/>
      <c r="L35" s="42"/>
      <c r="M35" s="42"/>
      <c r="N35" s="16"/>
    </row>
    <row r="36" spans="1:14" ht="24" customHeight="1" thickBot="1" x14ac:dyDescent="0.45">
      <c r="A36" s="118"/>
      <c r="B36" s="85" t="s">
        <v>22</v>
      </c>
      <c r="C36" s="72">
        <f>SUM(C30:C35)</f>
        <v>0</v>
      </c>
      <c r="D36" s="73">
        <f>SUM(D30:D35)</f>
        <v>255736.55000000005</v>
      </c>
      <c r="E36" s="74"/>
      <c r="F36" s="75" t="s">
        <v>22</v>
      </c>
      <c r="G36" s="72">
        <f>SUM(G30:G35)</f>
        <v>0</v>
      </c>
      <c r="H36" s="73">
        <f>SUM(H30:H34)</f>
        <v>156342.32999999999</v>
      </c>
      <c r="I36" s="41"/>
      <c r="J36" s="41"/>
      <c r="K36" s="42"/>
      <c r="L36" s="42"/>
      <c r="M36" s="42"/>
      <c r="N36" s="16"/>
    </row>
    <row r="37" spans="1:14" ht="24" customHeight="1" thickBot="1" x14ac:dyDescent="0.45">
      <c r="B37" s="76" t="s">
        <v>27</v>
      </c>
      <c r="C37" s="77">
        <f>C36+C28</f>
        <v>1854161.0699999998</v>
      </c>
      <c r="D37" s="77">
        <f>D36+D28</f>
        <v>1141617.8600000001</v>
      </c>
      <c r="E37" s="78"/>
      <c r="F37" s="93" t="s">
        <v>27</v>
      </c>
      <c r="G37" s="77">
        <f>G28+G36</f>
        <v>1854161.0699999998</v>
      </c>
      <c r="H37" s="79">
        <f>H28+H36</f>
        <v>1141617.8600000001</v>
      </c>
      <c r="I37" s="41"/>
      <c r="J37" s="41"/>
      <c r="K37" s="42"/>
      <c r="L37" s="42"/>
      <c r="M37" s="42"/>
      <c r="N37" s="16"/>
    </row>
    <row r="38" spans="1:14" ht="16" x14ac:dyDescent="0.4">
      <c r="B38" s="83"/>
      <c r="C38" s="84"/>
      <c r="D38" s="80"/>
      <c r="E38" s="1"/>
      <c r="I38" s="41"/>
      <c r="J38" s="42"/>
      <c r="K38" s="42"/>
      <c r="L38" s="42"/>
      <c r="M38" s="42"/>
      <c r="N38" s="16"/>
    </row>
    <row r="39" spans="1:14" ht="12.65" customHeight="1" x14ac:dyDescent="0.4">
      <c r="A39" s="90" t="s">
        <v>32</v>
      </c>
      <c r="B39" s="97" t="s">
        <v>33</v>
      </c>
      <c r="C39" s="98">
        <v>4099.1000000000004</v>
      </c>
      <c r="D39" s="97"/>
      <c r="E39" s="98"/>
      <c r="F39" s="98" t="s">
        <v>71</v>
      </c>
      <c r="I39" s="41"/>
      <c r="J39" s="42"/>
      <c r="K39" s="42"/>
      <c r="L39" s="42"/>
      <c r="M39" s="42"/>
      <c r="N39" s="16"/>
    </row>
    <row r="40" spans="1:14" ht="12.65" customHeight="1" x14ac:dyDescent="0.4">
      <c r="B40" s="97" t="s">
        <v>67</v>
      </c>
      <c r="C40" s="98">
        <v>3092.97</v>
      </c>
      <c r="D40" s="103"/>
      <c r="E40" s="98"/>
      <c r="F40" s="98"/>
      <c r="I40" s="41"/>
      <c r="J40" s="42"/>
      <c r="K40" s="42"/>
      <c r="L40" s="42"/>
      <c r="M40" s="42"/>
      <c r="N40" s="16"/>
    </row>
    <row r="41" spans="1:14" ht="12.65" customHeight="1" x14ac:dyDescent="0.4">
      <c r="B41" s="97" t="s">
        <v>46</v>
      </c>
      <c r="C41" s="98">
        <v>228.96</v>
      </c>
      <c r="D41" s="97"/>
      <c r="E41" s="98"/>
      <c r="F41" s="98"/>
      <c r="I41" s="41"/>
      <c r="J41" s="42"/>
      <c r="K41" s="42"/>
      <c r="L41" s="42"/>
      <c r="M41" s="42"/>
      <c r="N41" s="16"/>
    </row>
    <row r="42" spans="1:14" ht="12.65" customHeight="1" x14ac:dyDescent="0.4">
      <c r="B42" s="97" t="s">
        <v>34</v>
      </c>
      <c r="C42" s="98">
        <v>1342.66</v>
      </c>
      <c r="D42" s="97"/>
      <c r="E42" s="98"/>
      <c r="F42" s="98"/>
      <c r="I42" s="41"/>
      <c r="J42" s="42"/>
      <c r="K42" s="42"/>
      <c r="L42" s="42"/>
      <c r="M42" s="42"/>
      <c r="N42" s="16"/>
    </row>
    <row r="43" spans="1:14" ht="12.65" customHeight="1" x14ac:dyDescent="0.4">
      <c r="B43" s="97" t="s">
        <v>35</v>
      </c>
      <c r="C43" s="98">
        <v>453.75</v>
      </c>
      <c r="D43" s="97"/>
      <c r="E43" s="98"/>
      <c r="F43" s="98"/>
      <c r="I43" s="41"/>
      <c r="J43" s="42"/>
      <c r="K43" s="42"/>
      <c r="L43" s="42"/>
      <c r="M43" s="42"/>
      <c r="N43" s="16"/>
    </row>
    <row r="44" spans="1:14" ht="12.65" customHeight="1" x14ac:dyDescent="0.4">
      <c r="B44" s="97" t="s">
        <v>47</v>
      </c>
      <c r="C44" s="98">
        <v>552.91</v>
      </c>
      <c r="D44" s="97"/>
      <c r="E44" s="98"/>
      <c r="F44" s="98"/>
      <c r="I44" s="41"/>
      <c r="J44" s="42"/>
      <c r="K44" s="42"/>
      <c r="L44" s="42"/>
      <c r="M44" s="42"/>
      <c r="N44" s="16"/>
    </row>
    <row r="45" spans="1:14" ht="12.65" customHeight="1" x14ac:dyDescent="0.4">
      <c r="B45" s="97" t="s">
        <v>48</v>
      </c>
      <c r="C45" s="98">
        <v>3250.5</v>
      </c>
      <c r="D45" s="97"/>
      <c r="E45" s="98"/>
      <c r="F45" s="98"/>
      <c r="I45" s="41"/>
      <c r="J45" s="42"/>
      <c r="K45" s="42"/>
      <c r="L45" s="42"/>
      <c r="M45" s="42"/>
      <c r="N45" s="16"/>
    </row>
    <row r="46" spans="1:14" ht="12.65" customHeight="1" x14ac:dyDescent="0.4">
      <c r="B46" s="97" t="s">
        <v>68</v>
      </c>
      <c r="C46" s="98">
        <v>561.99</v>
      </c>
      <c r="D46" s="97"/>
      <c r="E46" s="98"/>
      <c r="F46" s="98"/>
      <c r="I46" s="41"/>
      <c r="J46" s="42"/>
      <c r="K46" s="42"/>
      <c r="L46" s="42"/>
      <c r="M46" s="42"/>
      <c r="N46" s="16"/>
    </row>
    <row r="47" spans="1:14" ht="12.65" customHeight="1" x14ac:dyDescent="0.4">
      <c r="B47" s="97" t="s">
        <v>49</v>
      </c>
      <c r="C47" s="98">
        <v>71</v>
      </c>
      <c r="D47" s="97"/>
      <c r="E47" s="98"/>
      <c r="F47" s="98"/>
      <c r="I47" s="41"/>
      <c r="J47" s="42"/>
      <c r="K47" s="42"/>
      <c r="L47" s="42"/>
      <c r="M47" s="42"/>
      <c r="N47" s="16"/>
    </row>
    <row r="48" spans="1:14" ht="12.65" customHeight="1" x14ac:dyDescent="0.4">
      <c r="B48" s="97" t="s">
        <v>50</v>
      </c>
      <c r="C48" s="98">
        <v>24.28</v>
      </c>
      <c r="D48" s="97"/>
      <c r="E48" s="98"/>
      <c r="F48" s="98"/>
      <c r="I48" s="41"/>
      <c r="J48" s="42"/>
      <c r="K48" s="42"/>
      <c r="L48" s="42"/>
      <c r="M48" s="42"/>
      <c r="N48" s="16"/>
    </row>
    <row r="49" spans="1:14" ht="12.65" customHeight="1" x14ac:dyDescent="0.4">
      <c r="B49" s="97" t="s">
        <v>69</v>
      </c>
      <c r="C49" s="98">
        <v>760</v>
      </c>
      <c r="D49" s="97"/>
      <c r="E49" s="98"/>
      <c r="F49" s="98"/>
      <c r="I49" s="41"/>
      <c r="J49" s="42"/>
      <c r="K49" s="42"/>
      <c r="L49" s="42"/>
      <c r="M49" s="42"/>
      <c r="N49" s="16"/>
    </row>
    <row r="50" spans="1:14" ht="12.65" customHeight="1" x14ac:dyDescent="0.4">
      <c r="A50" s="81"/>
      <c r="B50" s="97" t="s">
        <v>36</v>
      </c>
      <c r="C50" s="98">
        <v>124.28</v>
      </c>
      <c r="D50" s="97"/>
      <c r="E50" s="98"/>
      <c r="F50" s="98"/>
      <c r="I50" s="41"/>
      <c r="J50" s="42"/>
      <c r="K50" s="42"/>
      <c r="L50" s="42"/>
      <c r="M50" s="42"/>
      <c r="N50" s="16"/>
    </row>
    <row r="51" spans="1:14" ht="12.65" customHeight="1" x14ac:dyDescent="0.35">
      <c r="B51" s="97" t="s">
        <v>37</v>
      </c>
      <c r="C51" s="98">
        <v>309.97000000000003</v>
      </c>
      <c r="D51" s="97"/>
      <c r="E51" s="98"/>
      <c r="F51" s="98"/>
    </row>
    <row r="52" spans="1:14" ht="12.65" customHeight="1" x14ac:dyDescent="0.35">
      <c r="B52" s="97" t="s">
        <v>51</v>
      </c>
      <c r="C52" s="98">
        <v>5262.9</v>
      </c>
      <c r="D52" s="97"/>
      <c r="E52" s="98"/>
      <c r="F52" s="98"/>
    </row>
    <row r="53" spans="1:14" x14ac:dyDescent="0.35">
      <c r="B53" s="97" t="s">
        <v>38</v>
      </c>
      <c r="C53" s="98">
        <v>3070.38</v>
      </c>
      <c r="D53" s="97"/>
      <c r="E53" s="98"/>
      <c r="F53" s="98"/>
    </row>
    <row r="54" spans="1:14" x14ac:dyDescent="0.35">
      <c r="B54" s="97" t="s">
        <v>39</v>
      </c>
      <c r="C54" s="98">
        <v>5639.2</v>
      </c>
      <c r="D54" s="97"/>
      <c r="E54" s="98"/>
      <c r="F54" s="98"/>
    </row>
    <row r="55" spans="1:14" x14ac:dyDescent="0.35">
      <c r="B55" s="97" t="s">
        <v>52</v>
      </c>
      <c r="C55" s="98">
        <v>1000</v>
      </c>
      <c r="D55" s="97"/>
      <c r="E55" s="98"/>
      <c r="F55" s="98"/>
    </row>
    <row r="56" spans="1:14" x14ac:dyDescent="0.35">
      <c r="B56" s="97" t="s">
        <v>40</v>
      </c>
      <c r="C56" s="98">
        <v>-1582.9</v>
      </c>
      <c r="D56" s="97"/>
      <c r="E56" s="98"/>
      <c r="F56" s="98"/>
    </row>
    <row r="57" spans="1:14" x14ac:dyDescent="0.35">
      <c r="B57" s="97" t="s">
        <v>53</v>
      </c>
      <c r="C57" s="98">
        <v>4351.25</v>
      </c>
      <c r="D57" s="97"/>
      <c r="E57" s="98"/>
      <c r="F57" s="98"/>
    </row>
    <row r="58" spans="1:14" x14ac:dyDescent="0.35">
      <c r="B58" s="97" t="s">
        <v>54</v>
      </c>
      <c r="C58" s="98">
        <v>26.92</v>
      </c>
      <c r="D58" s="97"/>
      <c r="E58" s="98"/>
      <c r="F58" s="98"/>
    </row>
    <row r="59" spans="1:14" x14ac:dyDescent="0.35">
      <c r="B59" s="97" t="s">
        <v>55</v>
      </c>
      <c r="C59" s="98">
        <v>1517.34</v>
      </c>
      <c r="D59" s="97"/>
      <c r="E59" s="98"/>
      <c r="F59" s="98"/>
    </row>
    <row r="60" spans="1:14" x14ac:dyDescent="0.35">
      <c r="B60" s="97" t="s">
        <v>56</v>
      </c>
      <c r="C60" s="98">
        <v>373.9</v>
      </c>
      <c r="D60" s="97"/>
      <c r="E60" s="98"/>
      <c r="F60" s="98"/>
    </row>
    <row r="61" spans="1:14" x14ac:dyDescent="0.35">
      <c r="B61" s="97" t="s">
        <v>57</v>
      </c>
      <c r="C61" s="98">
        <v>-69.180000000000007</v>
      </c>
      <c r="D61" s="97"/>
      <c r="E61" s="98"/>
      <c r="F61" s="98"/>
    </row>
    <row r="62" spans="1:14" x14ac:dyDescent="0.35">
      <c r="B62" s="97" t="s">
        <v>58</v>
      </c>
      <c r="C62" s="98">
        <v>359.6</v>
      </c>
      <c r="D62" s="97"/>
      <c r="E62" s="98"/>
      <c r="F62" s="98"/>
    </row>
    <row r="63" spans="1:14" x14ac:dyDescent="0.35">
      <c r="B63" s="97" t="s">
        <v>59</v>
      </c>
      <c r="C63" s="98">
        <v>1188.28</v>
      </c>
      <c r="D63" s="97"/>
      <c r="E63" s="98"/>
      <c r="F63" s="98"/>
    </row>
    <row r="64" spans="1:14" x14ac:dyDescent="0.35">
      <c r="B64" s="97" t="s">
        <v>60</v>
      </c>
      <c r="C64" s="98">
        <v>204.15</v>
      </c>
      <c r="D64" s="97"/>
      <c r="E64" s="98"/>
      <c r="F64" s="98"/>
    </row>
    <row r="65" spans="2:6" x14ac:dyDescent="0.35">
      <c r="B65" s="97" t="s">
        <v>41</v>
      </c>
      <c r="C65" s="98">
        <v>776.92</v>
      </c>
      <c r="D65" s="97"/>
      <c r="E65" s="98"/>
      <c r="F65" s="98"/>
    </row>
    <row r="66" spans="2:6" x14ac:dyDescent="0.35">
      <c r="B66" s="97" t="s">
        <v>42</v>
      </c>
      <c r="C66" s="98">
        <v>1337.05</v>
      </c>
      <c r="D66" s="97"/>
      <c r="E66" s="98"/>
      <c r="F66" s="98"/>
    </row>
    <row r="67" spans="2:6" x14ac:dyDescent="0.35">
      <c r="B67" s="97" t="s">
        <v>61</v>
      </c>
      <c r="C67" s="98">
        <v>5.87</v>
      </c>
      <c r="D67" s="97"/>
      <c r="E67" s="98"/>
      <c r="F67" s="98"/>
    </row>
    <row r="68" spans="2:6" x14ac:dyDescent="0.35">
      <c r="B68" s="97" t="s">
        <v>62</v>
      </c>
      <c r="C68" s="98">
        <v>85.22</v>
      </c>
      <c r="D68" s="97"/>
      <c r="E68" s="98"/>
      <c r="F68" s="98"/>
    </row>
    <row r="69" spans="2:6" x14ac:dyDescent="0.35">
      <c r="B69" s="97" t="s">
        <v>70</v>
      </c>
      <c r="C69" s="98">
        <v>-600.9</v>
      </c>
      <c r="D69" s="97"/>
      <c r="E69" s="98"/>
      <c r="F69" s="98"/>
    </row>
    <row r="71" spans="2:6" x14ac:dyDescent="0.35">
      <c r="C71" s="99">
        <f>SUM(C39:C70)</f>
        <v>37818.370000000003</v>
      </c>
    </row>
  </sheetData>
  <mergeCells count="3">
    <mergeCell ref="B2:H2"/>
    <mergeCell ref="A8:A27"/>
    <mergeCell ref="A29:A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2f4827-23ce-43c5-a232-6be14f1d3f55" xsi:nil="true"/>
    <lcf76f155ced4ddcb4097134ff3c332f xmlns="3da24565-8b77-45e0-9465-ff23cf6f6a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85D5A-E870-4060-860D-E6CD596DC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C4B91-D847-4501-B479-470CAC793F86}"/>
</file>

<file path=customXml/itemProps3.xml><?xml version="1.0" encoding="utf-8"?>
<ds:datastoreItem xmlns:ds="http://schemas.openxmlformats.org/officeDocument/2006/customXml" ds:itemID="{751968D3-1C91-441E-83C9-A5081DE7946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52f4827-23ce-43c5-a232-6be14f1d3f55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d54f826f-3ecf-43e4-a342-a88385cd6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cp:lastPrinted>2025-04-21T19:38:39Z</cp:lastPrinted>
  <dcterms:created xsi:type="dcterms:W3CDTF">2024-04-30T12:58:47Z</dcterms:created>
  <dcterms:modified xsi:type="dcterms:W3CDTF">2025-07-17T09:56:39Z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