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heckCompatibility="1" defaultThemeVersion="202300"/>
  <mc:AlternateContent xmlns:mc="http://schemas.openxmlformats.org/markup-compatibility/2006">
    <mc:Choice Requires="x15">
      <x15ac:absPath xmlns:x15ac="http://schemas.microsoft.com/office/spreadsheetml/2010/11/ac" url="https://edfeph.sharepoint.com/sites/General/GoverningBody/Executive Committee/Meetings/2025/8. October 25/Documents/"/>
    </mc:Choice>
  </mc:AlternateContent>
  <xr:revisionPtr revIDLastSave="0" documentId="8_{E838E066-EA3D-4617-A564-9CF5958C8D67}" xr6:coauthVersionLast="47" xr6:coauthVersionMax="47" xr10:uidLastSave="{00000000-0000-0000-0000-000000000000}"/>
  <bookViews>
    <workbookView xWindow="-110" yWindow="-110" windowWidth="19420" windowHeight="10300" xr2:uid="{E108017B-AE4E-4B8C-9A78-523CAA58E491}"/>
  </bookViews>
  <sheets>
    <sheet name="09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J13" i="2" s="1"/>
  <c r="N13" i="2"/>
  <c r="L13" i="2"/>
  <c r="W13" i="2"/>
  <c r="W9" i="2"/>
  <c r="N47" i="2"/>
  <c r="N26" i="2"/>
  <c r="M26" i="2"/>
  <c r="M47" i="2" s="1"/>
  <c r="J47" i="2"/>
  <c r="I47" i="2"/>
  <c r="N33" i="2" l="1"/>
  <c r="O33" i="2" s="1"/>
  <c r="M33" i="2"/>
  <c r="F47" i="2"/>
  <c r="E47" i="2"/>
  <c r="W33" i="2"/>
  <c r="V33" i="2"/>
  <c r="J33" i="2"/>
  <c r="I34" i="2"/>
  <c r="I33" i="2" s="1"/>
  <c r="F33" i="2"/>
  <c r="E33" i="2"/>
  <c r="E26" i="2"/>
  <c r="N37" i="2"/>
  <c r="M37" i="2"/>
  <c r="M35" i="2"/>
  <c r="N23" i="2"/>
  <c r="M23" i="2"/>
  <c r="N19" i="2"/>
  <c r="M19" i="2"/>
  <c r="L37" i="2"/>
  <c r="I37" i="2"/>
  <c r="M34" i="2" l="1"/>
  <c r="N34" i="2" s="1"/>
  <c r="D23" i="2"/>
  <c r="L26" i="2" l="1"/>
  <c r="L23" i="2"/>
  <c r="O19" i="2"/>
  <c r="O23" i="2" l="1"/>
  <c r="O13" i="2"/>
  <c r="D37" i="2"/>
  <c r="D26" i="2"/>
  <c r="D47" i="2" l="1"/>
  <c r="D29" i="2"/>
  <c r="L19" i="2" l="1"/>
  <c r="E19" i="2"/>
  <c r="D19" i="2"/>
  <c r="F21" i="2"/>
  <c r="F20" i="2"/>
  <c r="F9" i="2"/>
  <c r="D13" i="2" l="1"/>
  <c r="U47" i="2" l="1"/>
  <c r="E37" i="2"/>
  <c r="F40" i="2"/>
  <c r="D101" i="2"/>
  <c r="L47" i="2"/>
  <c r="I35" i="2"/>
  <c r="J35" i="2" s="1"/>
  <c r="W35" i="2"/>
  <c r="V26" i="2"/>
  <c r="I26" i="2" s="1"/>
  <c r="F23" i="2"/>
  <c r="F27" i="2"/>
  <c r="F28" i="2"/>
  <c r="F29" i="2"/>
  <c r="F30" i="2"/>
  <c r="F34" i="2"/>
  <c r="F35" i="2"/>
  <c r="F38" i="2"/>
  <c r="F39" i="2"/>
  <c r="F19" i="2"/>
  <c r="H47" i="2"/>
  <c r="H60" i="2" s="1"/>
  <c r="I42" i="2"/>
  <c r="J42" i="2" s="1"/>
  <c r="W42" i="2"/>
  <c r="F26" i="2" l="1"/>
  <c r="O26" i="2" s="1"/>
  <c r="D58" i="2"/>
  <c r="V37" i="2"/>
  <c r="J37" i="2" s="1"/>
  <c r="N35" i="2"/>
  <c r="O35" i="2" s="1"/>
  <c r="F37" i="2"/>
  <c r="W26" i="2"/>
  <c r="J26" i="2"/>
  <c r="W37" i="2" l="1"/>
  <c r="W19" i="2"/>
  <c r="V23" i="2"/>
  <c r="W23" i="2" s="1"/>
  <c r="I23" i="2" s="1"/>
  <c r="J23" i="2" s="1"/>
  <c r="V34" i="2"/>
  <c r="O37" i="2" l="1"/>
  <c r="J34" i="2"/>
  <c r="O34" i="2" s="1"/>
  <c r="W34" i="2"/>
  <c r="W47" i="2" s="1"/>
  <c r="V47" i="2"/>
  <c r="I19" i="2"/>
  <c r="J19" i="2" l="1"/>
  <c r="J60" i="2" s="1"/>
  <c r="I60" i="2"/>
  <c r="O47" i="2" l="1"/>
  <c r="F13" i="2"/>
  <c r="E58" i="2"/>
  <c r="E60" i="2" s="1"/>
  <c r="D60" i="2"/>
  <c r="E16" i="2"/>
  <c r="W14" i="2"/>
  <c r="H14" i="2" s="1"/>
  <c r="L14" i="2" s="1"/>
  <c r="F14" i="2"/>
  <c r="W10" i="2"/>
  <c r="I10" i="2" s="1"/>
  <c r="J10" i="2" s="1"/>
  <c r="F10" i="2"/>
  <c r="V9" i="2"/>
  <c r="V16" i="2" s="1"/>
  <c r="V60" i="2" s="1"/>
  <c r="U13" i="2"/>
  <c r="M10" i="2" l="1"/>
  <c r="O10" i="2" s="1"/>
  <c r="E62" i="2"/>
  <c r="O14" i="2"/>
  <c r="N14" i="2"/>
  <c r="J14" i="2"/>
  <c r="F16" i="2"/>
  <c r="U16" i="2"/>
  <c r="U60" i="2" s="1"/>
  <c r="F58" i="2"/>
  <c r="F60" i="2" s="1"/>
  <c r="D16" i="2"/>
  <c r="D62" i="2" s="1"/>
  <c r="I9" i="2" l="1"/>
  <c r="W16" i="2"/>
  <c r="W60" i="2" s="1"/>
  <c r="F62" i="2"/>
  <c r="N10" i="2"/>
  <c r="H16" i="2"/>
  <c r="M9" i="2" l="1"/>
  <c r="M16" i="2" s="1"/>
  <c r="M60" i="2" s="1"/>
  <c r="J9" i="2"/>
  <c r="N9" i="2" s="1"/>
  <c r="O9" i="2" s="1"/>
  <c r="I16" i="2"/>
  <c r="L16" i="2"/>
  <c r="L60" i="2" s="1"/>
  <c r="J16" i="2" l="1"/>
  <c r="N16" i="2"/>
  <c r="O16" i="2" l="1"/>
  <c r="N60" i="2"/>
  <c r="O60" i="2" s="1"/>
</calcChain>
</file>

<file path=xl/sharedStrings.xml><?xml version="1.0" encoding="utf-8"?>
<sst xmlns="http://schemas.openxmlformats.org/spreadsheetml/2006/main" count="145" uniqueCount="116">
  <si>
    <t>2025 Year to Date</t>
  </si>
  <si>
    <t xml:space="preserve">2025 Year To Date </t>
  </si>
  <si>
    <t>Full Year</t>
  </si>
  <si>
    <t xml:space="preserve"> Actual </t>
  </si>
  <si>
    <t>Budget</t>
  </si>
  <si>
    <t>Variance</t>
  </si>
  <si>
    <t>Reforecast</t>
  </si>
  <si>
    <t>UR</t>
  </si>
  <si>
    <t>R</t>
  </si>
  <si>
    <t>Total</t>
  </si>
  <si>
    <t>%</t>
  </si>
  <si>
    <t>€'000</t>
  </si>
  <si>
    <t>INCOME</t>
  </si>
  <si>
    <t>GRANTS</t>
  </si>
  <si>
    <t>Membership Subscriptions</t>
  </si>
  <si>
    <t>TOTAL INCOME</t>
  </si>
  <si>
    <t>EXPENDITURE</t>
  </si>
  <si>
    <t>Heading 1 - Staff costs</t>
  </si>
  <si>
    <t xml:space="preserve">Heading 2 - Travel, accomodation &amp; subsistence </t>
  </si>
  <si>
    <t>Heading 3 - Costs of services</t>
  </si>
  <si>
    <t>Translations</t>
  </si>
  <si>
    <t>Reproductions and publications</t>
  </si>
  <si>
    <t>Interpretations</t>
  </si>
  <si>
    <t>External expertise</t>
  </si>
  <si>
    <t>Depreciation (equipment, furniture)</t>
  </si>
  <si>
    <t>Meeting room equipment rental</t>
  </si>
  <si>
    <t>Training (members and staff)</t>
  </si>
  <si>
    <t>Other services (website, promotional campaign, dissemination, virtual conference system and tools)</t>
  </si>
  <si>
    <t>Heading 4 - Administration costs</t>
  </si>
  <si>
    <t>Audits</t>
  </si>
  <si>
    <t>Financial services</t>
  </si>
  <si>
    <t>TOTAL EXPENDITURE</t>
  </si>
  <si>
    <t>REALLOCATION</t>
  </si>
  <si>
    <t>Reallocation</t>
  </si>
  <si>
    <t>TOTAL REALLOCATION</t>
  </si>
  <si>
    <t>GRAND TOTAL</t>
  </si>
  <si>
    <t xml:space="preserve">SURPLUS </t>
  </si>
  <si>
    <t xml:space="preserve">611100  </t>
  </si>
  <si>
    <t>Travel costs</t>
  </si>
  <si>
    <t xml:space="preserve">611200  </t>
  </si>
  <si>
    <t>Accomodation costs</t>
  </si>
  <si>
    <t xml:space="preserve">611250  </t>
  </si>
  <si>
    <t>Catering costs</t>
  </si>
  <si>
    <t xml:space="preserve">611300  </t>
  </si>
  <si>
    <t>Subsistence Per diem  &amp; Local Transport</t>
  </si>
  <si>
    <t xml:space="preserve">611400  </t>
  </si>
  <si>
    <t>Interpretation costs</t>
  </si>
  <si>
    <t xml:space="preserve">611500  </t>
  </si>
  <si>
    <t>Translation costs</t>
  </si>
  <si>
    <t xml:space="preserve">611810  </t>
  </si>
  <si>
    <t>Access - Sign Language Interpretation</t>
  </si>
  <si>
    <t xml:space="preserve">611820  </t>
  </si>
  <si>
    <t>Access - Captioning</t>
  </si>
  <si>
    <t xml:space="preserve">611850  </t>
  </si>
  <si>
    <t>Access - Transport</t>
  </si>
  <si>
    <t xml:space="preserve">612134  </t>
  </si>
  <si>
    <t>Postage</t>
  </si>
  <si>
    <t xml:space="preserve">612135  </t>
  </si>
  <si>
    <t>Office supplies</t>
  </si>
  <si>
    <t xml:space="preserve">612137  </t>
  </si>
  <si>
    <t>Accessibility measures</t>
  </si>
  <si>
    <t xml:space="preserve">612142  </t>
  </si>
  <si>
    <t>Fees tickets repas</t>
  </si>
  <si>
    <t xml:space="preserve">612143  </t>
  </si>
  <si>
    <t>Fee Payroll Office costs</t>
  </si>
  <si>
    <t xml:space="preserve">612146  </t>
  </si>
  <si>
    <t>Legal fee/advice costs</t>
  </si>
  <si>
    <t xml:space="preserve">612151  </t>
  </si>
  <si>
    <t>Consultancy costs</t>
  </si>
  <si>
    <t xml:space="preserve">619130  </t>
  </si>
  <si>
    <t>Non eligible Membershipfee</t>
  </si>
  <si>
    <t xml:space="preserve">619140  </t>
  </si>
  <si>
    <t>Non eligible Project Granted</t>
  </si>
  <si>
    <t xml:space="preserve">619500  </t>
  </si>
  <si>
    <t>Costs to be allocated</t>
  </si>
  <si>
    <t xml:space="preserve">620000  </t>
  </si>
  <si>
    <t>Gross salary</t>
  </si>
  <si>
    <t xml:space="preserve">620100  </t>
  </si>
  <si>
    <t>Vacation pay</t>
  </si>
  <si>
    <t xml:space="preserve">621000  </t>
  </si>
  <si>
    <t>Employers contribution</t>
  </si>
  <si>
    <t xml:space="preserve">622000  </t>
  </si>
  <si>
    <t>Group insurance</t>
  </si>
  <si>
    <t xml:space="preserve">622100  </t>
  </si>
  <si>
    <t>Health Insurance</t>
  </si>
  <si>
    <t xml:space="preserve">623000  </t>
  </si>
  <si>
    <t>Other personnel costs transport</t>
  </si>
  <si>
    <t xml:space="preserve">644000  </t>
  </si>
  <si>
    <t>Charges s/ exercices antérieurs</t>
  </si>
  <si>
    <t xml:space="preserve">644200  </t>
  </si>
  <si>
    <t>Majorations &amp; intérêts s/ Précpte Prof.</t>
  </si>
  <si>
    <t xml:space="preserve">644300  </t>
  </si>
  <si>
    <t>Majorations &amp; intérêts s/ ONSS</t>
  </si>
  <si>
    <t xml:space="preserve">644900  </t>
  </si>
  <si>
    <t>Non eligible operating amounts</t>
  </si>
  <si>
    <t xml:space="preserve">650200  </t>
  </si>
  <si>
    <t>Difference paiement</t>
  </si>
  <si>
    <t xml:space="preserve">654000  </t>
  </si>
  <si>
    <t>Foreign exchange losses</t>
  </si>
  <si>
    <t xml:space="preserve">657000  </t>
  </si>
  <si>
    <t>Bank charges</t>
  </si>
  <si>
    <t>Other Costs</t>
  </si>
  <si>
    <t>Project activities</t>
  </si>
  <si>
    <t xml:space="preserve">612144  </t>
  </si>
  <si>
    <t>Technical support costs</t>
  </si>
  <si>
    <t>Staff costs to be allocated</t>
  </si>
  <si>
    <t>Project grants</t>
  </si>
  <si>
    <t>Operating grant CERV</t>
  </si>
  <si>
    <t>UNRESTRICTED INCOME</t>
  </si>
  <si>
    <t>Donations and sponsorship</t>
  </si>
  <si>
    <t>Staff costs allocated</t>
  </si>
  <si>
    <t>Other administrative costs (office rent &amp; charges, technical support, office supplies, insurances, payroll administration,…)</t>
  </si>
  <si>
    <t>Expenses for projects activities as at 30/09/2025 are included in the total of expenditure</t>
  </si>
  <si>
    <t>Other expenses non eligible for CERV or projects  covered by Unrestricted Funds</t>
  </si>
  <si>
    <t xml:space="preserve">Unit costs CERV for Travel-Accomodation &amp; Subsistence  </t>
  </si>
  <si>
    <t>Other Costs of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</si>
</sst>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;\(#,##0\)"/>
    <numFmt numFmtId="165" formatCode="#,##0_);\(#,##0\);\-_)"/>
    <numFmt numFmtId="166" formatCode="#,##0_ ;\-#,##0\ "/>
    <numFmt numFmtId="167" formatCode="_-* #,##0_-;\-* #,##0_-;_-* &quot;-&quot;??_-;_-@_-"/>
    <numFmt numFmtId="168" formatCode="#,##0.00\ ;\-#,##0.00\ "/>
    <numFmt numFmtId="169" formatCode="_-* #,##0.00\ _€_-;\-* #,##0.00\ _€_-;_-* &quot;-&quot;??\ _€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i/>
      <sz val="11"/>
      <color theme="1"/>
      <name val="Aptos Narrow"/>
      <family val="2"/>
      <scheme val="minor"/>
    </font>
    <font>
      <i/>
      <u/>
      <sz val="10"/>
      <name val="Arial"/>
      <family val="2"/>
    </font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14">
    <xf numFmtId="0" fontId="0" fillId="0" borderId="0" xfId="0"/>
    <xf numFmtId="164" fontId="3" fillId="2" borderId="1" xfId="1" applyNumberFormat="1" applyFont="1" applyFill="1" applyBorder="1" applyAlignment="1">
      <alignment horizontal="centerContinuous"/>
    </xf>
    <xf numFmtId="49" fontId="2" fillId="2" borderId="2" xfId="1" applyNumberFormat="1" applyFont="1" applyFill="1" applyBorder="1" applyAlignment="1">
      <alignment horizontal="center"/>
    </xf>
    <xf numFmtId="164" fontId="0" fillId="2" borderId="3" xfId="1" applyNumberFormat="1" applyFont="1" applyFill="1" applyBorder="1" applyAlignment="1">
      <alignment horizontal="centerContinuous"/>
    </xf>
    <xf numFmtId="164" fontId="2" fillId="2" borderId="4" xfId="0" applyNumberFormat="1" applyFont="1" applyFill="1" applyBorder="1" applyAlignment="1">
      <alignment horizontal="centerContinuous"/>
    </xf>
    <xf numFmtId="164" fontId="2" fillId="2" borderId="0" xfId="0" applyNumberFormat="1" applyFont="1" applyFill="1" applyAlignment="1">
      <alignment horizontal="centerContinuous"/>
    </xf>
    <xf numFmtId="164" fontId="2" fillId="2" borderId="5" xfId="0" applyNumberFormat="1" applyFont="1" applyFill="1" applyBorder="1" applyAlignment="1">
      <alignment horizontal="centerContinuous"/>
    </xf>
    <xf numFmtId="164" fontId="3" fillId="2" borderId="6" xfId="1" applyNumberFormat="1" applyFont="1" applyFill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  <xf numFmtId="164" fontId="3" fillId="2" borderId="8" xfId="1" applyNumberFormat="1" applyFont="1" applyFill="1" applyBorder="1" applyAlignment="1">
      <alignment horizontal="center"/>
    </xf>
    <xf numFmtId="164" fontId="4" fillId="2" borderId="6" xfId="1" applyNumberFormat="1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9" fontId="4" fillId="2" borderId="8" xfId="2" applyFont="1" applyFill="1" applyBorder="1" applyAlignment="1">
      <alignment horizontal="center"/>
    </xf>
    <xf numFmtId="165" fontId="3" fillId="3" borderId="6" xfId="1" applyNumberFormat="1" applyFont="1" applyFill="1" applyBorder="1" applyAlignment="1">
      <alignment horizontal="center"/>
    </xf>
    <xf numFmtId="165" fontId="3" fillId="3" borderId="7" xfId="1" applyNumberFormat="1" applyFont="1" applyFill="1" applyBorder="1" applyAlignment="1">
      <alignment horizontal="center"/>
    </xf>
    <xf numFmtId="165" fontId="3" fillId="3" borderId="8" xfId="1" applyNumberFormat="1" applyFont="1" applyFill="1" applyBorder="1" applyAlignment="1">
      <alignment horizontal="center"/>
    </xf>
    <xf numFmtId="165" fontId="3" fillId="4" borderId="6" xfId="1" applyNumberFormat="1" applyFont="1" applyFill="1" applyBorder="1" applyAlignment="1">
      <alignment horizontal="center"/>
    </xf>
    <xf numFmtId="165" fontId="3" fillId="4" borderId="7" xfId="1" applyNumberFormat="1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3" fontId="0" fillId="0" borderId="0" xfId="0" applyNumberFormat="1"/>
    <xf numFmtId="14" fontId="0" fillId="0" borderId="0" xfId="0" applyNumberFormat="1"/>
    <xf numFmtId="9" fontId="4" fillId="0" borderId="0" xfId="2" applyFont="1" applyFill="1" applyBorder="1" applyAlignment="1">
      <alignment horizontal="center"/>
    </xf>
    <xf numFmtId="0" fontId="2" fillId="0" borderId="0" xfId="0" applyFont="1"/>
    <xf numFmtId="0" fontId="5" fillId="0" borderId="9" xfId="0" applyFon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0" fontId="0" fillId="0" borderId="11" xfId="0" applyBorder="1"/>
    <xf numFmtId="10" fontId="0" fillId="0" borderId="12" xfId="2" applyNumberFormat="1" applyFont="1" applyBorder="1"/>
    <xf numFmtId="0" fontId="0" fillId="0" borderId="10" xfId="0" applyBorder="1"/>
    <xf numFmtId="0" fontId="0" fillId="0" borderId="12" xfId="0" applyBorder="1"/>
    <xf numFmtId="0" fontId="2" fillId="0" borderId="13" xfId="0" applyFont="1" applyBorder="1"/>
    <xf numFmtId="0" fontId="0" fillId="0" borderId="14" xfId="0" applyBorder="1"/>
    <xf numFmtId="3" fontId="0" fillId="0" borderId="15" xfId="0" applyNumberFormat="1" applyBorder="1"/>
    <xf numFmtId="3" fontId="0" fillId="0" borderId="14" xfId="0" applyNumberFormat="1" applyBorder="1"/>
    <xf numFmtId="10" fontId="0" fillId="0" borderId="15" xfId="2" applyNumberFormat="1" applyFont="1" applyFill="1" applyBorder="1"/>
    <xf numFmtId="0" fontId="0" fillId="0" borderId="15" xfId="0" applyBorder="1"/>
    <xf numFmtId="0" fontId="0" fillId="0" borderId="13" xfId="0" applyBorder="1"/>
    <xf numFmtId="166" fontId="0" fillId="0" borderId="0" xfId="1" applyNumberFormat="1" applyFont="1" applyBorder="1"/>
    <xf numFmtId="10" fontId="0" fillId="0" borderId="15" xfId="2" applyNumberFormat="1" applyFont="1" applyBorder="1"/>
    <xf numFmtId="0" fontId="6" fillId="0" borderId="16" xfId="0" applyFont="1" applyBorder="1" applyAlignment="1">
      <alignment horizontal="right" vertical="center"/>
    </xf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167" fontId="2" fillId="0" borderId="17" xfId="1" applyNumberFormat="1" applyFont="1" applyBorder="1"/>
    <xf numFmtId="3" fontId="2" fillId="0" borderId="18" xfId="1" applyNumberFormat="1" applyFont="1" applyBorder="1"/>
    <xf numFmtId="10" fontId="2" fillId="0" borderId="19" xfId="2" applyNumberFormat="1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0" borderId="16" xfId="0" applyFont="1" applyBorder="1" applyAlignment="1">
      <alignment horizontal="left" vertical="center"/>
    </xf>
    <xf numFmtId="0" fontId="7" fillId="5" borderId="20" xfId="0" applyFont="1" applyFill="1" applyBorder="1"/>
    <xf numFmtId="0" fontId="7" fillId="5" borderId="13" xfId="0" applyFont="1" applyFill="1" applyBorder="1"/>
    <xf numFmtId="0" fontId="0" fillId="0" borderId="13" xfId="0" applyBorder="1" applyAlignment="1">
      <alignment wrapText="1"/>
    </xf>
    <xf numFmtId="0" fontId="0" fillId="0" borderId="21" xfId="0" applyBorder="1"/>
    <xf numFmtId="0" fontId="0" fillId="0" borderId="21" xfId="0" applyBorder="1" applyAlignment="1">
      <alignment wrapText="1"/>
    </xf>
    <xf numFmtId="3" fontId="0" fillId="0" borderId="17" xfId="0" applyNumberFormat="1" applyBorder="1"/>
    <xf numFmtId="3" fontId="0" fillId="0" borderId="19" xfId="0" applyNumberFormat="1" applyBorder="1"/>
    <xf numFmtId="3" fontId="0" fillId="0" borderId="18" xfId="0" applyNumberFormat="1" applyBorder="1"/>
    <xf numFmtId="0" fontId="0" fillId="0" borderId="22" xfId="0" applyBorder="1"/>
    <xf numFmtId="0" fontId="6" fillId="0" borderId="23" xfId="0" applyFont="1" applyBorder="1" applyAlignment="1">
      <alignment horizontal="left" vertical="center"/>
    </xf>
    <xf numFmtId="0" fontId="6" fillId="5" borderId="13" xfId="0" applyFont="1" applyFill="1" applyBorder="1" applyAlignment="1">
      <alignment vertical="center"/>
    </xf>
    <xf numFmtId="0" fontId="0" fillId="0" borderId="20" xfId="0" applyBorder="1"/>
    <xf numFmtId="0" fontId="8" fillId="0" borderId="20" xfId="0" applyFont="1" applyBorder="1" applyAlignment="1">
      <alignment vertical="center"/>
    </xf>
    <xf numFmtId="0" fontId="6" fillId="0" borderId="24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2" fillId="6" borderId="0" xfId="0" applyNumberFormat="1" applyFont="1" applyFill="1"/>
    <xf numFmtId="0" fontId="0" fillId="6" borderId="0" xfId="0" applyFill="1"/>
    <xf numFmtId="0" fontId="9" fillId="0" borderId="0" xfId="0" applyFont="1" applyAlignment="1">
      <alignment horizontal="right" vertical="center"/>
    </xf>
    <xf numFmtId="0" fontId="11" fillId="5" borderId="0" xfId="3" applyFont="1" applyFill="1" applyAlignment="1">
      <alignment horizontal="right"/>
    </xf>
    <xf numFmtId="0" fontId="0" fillId="5" borderId="0" xfId="0" applyFill="1"/>
    <xf numFmtId="3" fontId="12" fillId="5" borderId="0" xfId="0" applyNumberFormat="1" applyFont="1" applyFill="1"/>
    <xf numFmtId="0" fontId="11" fillId="0" borderId="0" xfId="3" applyFont="1" applyAlignment="1">
      <alignment horizontal="right"/>
    </xf>
    <xf numFmtId="0" fontId="13" fillId="0" borderId="0" xfId="3" applyFont="1" applyAlignment="1">
      <alignment horizontal="left"/>
    </xf>
    <xf numFmtId="168" fontId="10" fillId="0" borderId="0" xfId="4" applyNumberFormat="1"/>
    <xf numFmtId="3" fontId="2" fillId="0" borderId="14" xfId="0" applyNumberFormat="1" applyFont="1" applyBorder="1"/>
    <xf numFmtId="3" fontId="2" fillId="0" borderId="0" xfId="0" applyNumberFormat="1" applyFont="1"/>
    <xf numFmtId="3" fontId="2" fillId="0" borderId="15" xfId="0" applyNumberFormat="1" applyFont="1" applyBorder="1"/>
    <xf numFmtId="4" fontId="0" fillId="0" borderId="10" xfId="0" applyNumberFormat="1" applyBorder="1"/>
    <xf numFmtId="4" fontId="0" fillId="0" borderId="11" xfId="0" applyNumberFormat="1" applyBorder="1"/>
    <xf numFmtId="3" fontId="0" fillId="5" borderId="14" xfId="0" applyNumberFormat="1" applyFill="1" applyBorder="1"/>
    <xf numFmtId="3" fontId="0" fillId="5" borderId="0" xfId="0" applyNumberFormat="1" applyFill="1"/>
    <xf numFmtId="3" fontId="0" fillId="5" borderId="15" xfId="0" applyNumberFormat="1" applyFill="1" applyBorder="1"/>
    <xf numFmtId="0" fontId="7" fillId="5" borderId="21" xfId="0" applyFont="1" applyFill="1" applyBorder="1"/>
    <xf numFmtId="0" fontId="6" fillId="5" borderId="21" xfId="0" applyFont="1" applyFill="1" applyBorder="1" applyAlignment="1">
      <alignment wrapText="1"/>
    </xf>
    <xf numFmtId="0" fontId="10" fillId="0" borderId="0" xfId="6"/>
    <xf numFmtId="168" fontId="10" fillId="0" borderId="0" xfId="5" applyNumberFormat="1"/>
    <xf numFmtId="168" fontId="3" fillId="0" borderId="0" xfId="5" applyNumberFormat="1" applyFont="1"/>
    <xf numFmtId="0" fontId="0" fillId="5" borderId="15" xfId="0" applyFill="1" applyBorder="1"/>
    <xf numFmtId="10" fontId="0" fillId="5" borderId="15" xfId="2" applyNumberFormat="1" applyFont="1" applyFill="1" applyBorder="1"/>
    <xf numFmtId="169" fontId="2" fillId="6" borderId="0" xfId="0" applyNumberFormat="1" applyFont="1" applyFill="1"/>
    <xf numFmtId="4" fontId="2" fillId="6" borderId="0" xfId="0" applyNumberFormat="1" applyFont="1" applyFill="1"/>
    <xf numFmtId="10" fontId="2" fillId="6" borderId="0" xfId="2" applyNumberFormat="1" applyFont="1" applyFill="1"/>
    <xf numFmtId="10" fontId="0" fillId="0" borderId="0" xfId="2" applyNumberFormat="1" applyFont="1"/>
    <xf numFmtId="0" fontId="14" fillId="0" borderId="20" xfId="0" applyFont="1" applyBorder="1"/>
    <xf numFmtId="0" fontId="5" fillId="5" borderId="13" xfId="0" applyFont="1" applyFill="1" applyBorder="1"/>
    <xf numFmtId="164" fontId="2" fillId="2" borderId="1" xfId="1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164" fontId="2" fillId="2" borderId="3" xfId="1" applyNumberFormat="1" applyFont="1" applyFill="1" applyBorder="1" applyAlignment="1">
      <alignment horizontal="center" wrapText="1"/>
    </xf>
    <xf numFmtId="165" fontId="3" fillId="3" borderId="1" xfId="1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4" fontId="3" fillId="2" borderId="4" xfId="1" applyNumberFormat="1" applyFont="1" applyFill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0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</cellXfs>
  <cellStyles count="7">
    <cellStyle name="Comma" xfId="1" builtinId="3"/>
    <cellStyle name="Milliers_09 2025" xfId="5" xr:uid="{CB853749-63B8-47CE-810C-EB536992E2B8}"/>
    <cellStyle name="Milliers_Liste Plan comptable" xfId="4" xr:uid="{F6E57A4E-E0C3-43AB-A67F-AC6CE87D5F08}"/>
    <cellStyle name="Normal" xfId="0" builtinId="0"/>
    <cellStyle name="Normal_06 2025" xfId="3" xr:uid="{4944EDA7-5636-4F95-ABB1-8DD7C58A42E0}"/>
    <cellStyle name="Normal_09 2025" xfId="6" xr:uid="{721B07E4-4812-45F9-A915-B55E05DDF6B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60BF7-95B2-4E8A-8D6C-1E4FAD470469}">
  <dimension ref="A1:W101"/>
  <sheetViews>
    <sheetView tabSelected="1" topLeftCell="B1" workbookViewId="0">
      <pane ySplit="4" topLeftCell="A5" activePane="bottomLeft" state="frozen"/>
      <selection pane="bottomLeft" activeCell="R10" sqref="R10"/>
    </sheetView>
  </sheetViews>
  <sheetFormatPr defaultColWidth="8.90625" defaultRowHeight="14.5" x14ac:dyDescent="0.35"/>
  <cols>
    <col min="2" max="2" width="48.54296875" customWidth="1"/>
    <col min="3" max="3" width="4" customWidth="1"/>
    <col min="4" max="6" width="11.6328125" customWidth="1"/>
    <col min="7" max="7" width="2.81640625" customWidth="1"/>
    <col min="8" max="10" width="12.54296875" customWidth="1"/>
    <col min="11" max="11" width="2.81640625" customWidth="1"/>
    <col min="12" max="15" width="12" customWidth="1"/>
    <col min="16" max="16" width="2.08984375" customWidth="1"/>
    <col min="20" max="20" width="2.08984375" customWidth="1"/>
    <col min="21" max="23" width="11.81640625" customWidth="1"/>
  </cols>
  <sheetData>
    <row r="1" spans="1:23" ht="15" thickBot="1" x14ac:dyDescent="0.4"/>
    <row r="2" spans="1:23" x14ac:dyDescent="0.35">
      <c r="D2" s="1"/>
      <c r="E2" s="2" t="s">
        <v>0</v>
      </c>
      <c r="F2" s="3"/>
      <c r="H2" s="1"/>
      <c r="I2" s="2" t="s">
        <v>0</v>
      </c>
      <c r="J2" s="3"/>
      <c r="L2" s="96" t="s">
        <v>1</v>
      </c>
      <c r="M2" s="97"/>
      <c r="N2" s="97"/>
      <c r="O2" s="98"/>
      <c r="Q2" s="99" t="s">
        <v>2</v>
      </c>
      <c r="R2" s="100"/>
      <c r="S2" s="101"/>
      <c r="U2" s="102" t="s">
        <v>2</v>
      </c>
      <c r="V2" s="103"/>
      <c r="W2" s="104"/>
    </row>
    <row r="3" spans="1:23" x14ac:dyDescent="0.35">
      <c r="D3" s="4" t="s">
        <v>3</v>
      </c>
      <c r="E3" s="5"/>
      <c r="F3" s="6"/>
      <c r="H3" s="4" t="s">
        <v>4</v>
      </c>
      <c r="I3" s="5"/>
      <c r="J3" s="6"/>
      <c r="L3" s="105" t="s">
        <v>5</v>
      </c>
      <c r="M3" s="106"/>
      <c r="N3" s="106"/>
      <c r="O3" s="107"/>
      <c r="Q3" s="108" t="s">
        <v>6</v>
      </c>
      <c r="R3" s="109"/>
      <c r="S3" s="110"/>
      <c r="U3" s="111" t="s">
        <v>4</v>
      </c>
      <c r="V3" s="112"/>
      <c r="W3" s="113"/>
    </row>
    <row r="4" spans="1:23" ht="15" thickBot="1" x14ac:dyDescent="0.4">
      <c r="D4" s="7" t="s">
        <v>7</v>
      </c>
      <c r="E4" s="8" t="s">
        <v>8</v>
      </c>
      <c r="F4" s="9" t="s">
        <v>9</v>
      </c>
      <c r="H4" s="7" t="s">
        <v>7</v>
      </c>
      <c r="I4" s="8" t="s">
        <v>8</v>
      </c>
      <c r="J4" s="9" t="s">
        <v>9</v>
      </c>
      <c r="L4" s="10" t="s">
        <v>7</v>
      </c>
      <c r="M4" s="11" t="s">
        <v>8</v>
      </c>
      <c r="N4" s="11" t="s">
        <v>9</v>
      </c>
      <c r="O4" s="12" t="s">
        <v>10</v>
      </c>
      <c r="Q4" s="13" t="s">
        <v>7</v>
      </c>
      <c r="R4" s="14" t="s">
        <v>8</v>
      </c>
      <c r="S4" s="15" t="s">
        <v>9</v>
      </c>
      <c r="U4" s="16" t="s">
        <v>7</v>
      </c>
      <c r="V4" s="17" t="s">
        <v>8</v>
      </c>
      <c r="W4" s="18" t="s">
        <v>9</v>
      </c>
    </row>
    <row r="5" spans="1:23" x14ac:dyDescent="0.35">
      <c r="D5" s="19" t="s">
        <v>11</v>
      </c>
      <c r="E5" s="19" t="s">
        <v>11</v>
      </c>
      <c r="F5" s="19" t="s">
        <v>11</v>
      </c>
      <c r="H5" s="20" t="s">
        <v>11</v>
      </c>
      <c r="I5" s="20" t="s">
        <v>11</v>
      </c>
      <c r="J5" s="20" t="s">
        <v>11</v>
      </c>
      <c r="L5" s="20" t="s">
        <v>11</v>
      </c>
      <c r="M5" s="20" t="s">
        <v>11</v>
      </c>
      <c r="N5" s="20" t="s">
        <v>11</v>
      </c>
      <c r="O5" s="21"/>
      <c r="Q5" s="20" t="s">
        <v>11</v>
      </c>
      <c r="R5" s="20" t="s">
        <v>11</v>
      </c>
      <c r="S5" s="20" t="s">
        <v>11</v>
      </c>
      <c r="U5" s="20" t="s">
        <v>11</v>
      </c>
      <c r="V5" s="20" t="s">
        <v>11</v>
      </c>
      <c r="W5" s="20" t="s">
        <v>11</v>
      </c>
    </row>
    <row r="6" spans="1:23" ht="15" thickBot="1" x14ac:dyDescent="0.4">
      <c r="A6" s="22"/>
      <c r="D6" s="19"/>
      <c r="E6" s="19"/>
      <c r="F6" s="19"/>
      <c r="H6" s="20"/>
      <c r="I6" s="20"/>
      <c r="J6" s="20"/>
      <c r="L6" s="20"/>
      <c r="M6" s="20"/>
      <c r="N6" s="20"/>
      <c r="O6" s="21"/>
      <c r="Q6" s="20"/>
      <c r="R6" s="20"/>
      <c r="S6" s="20"/>
      <c r="U6" s="20"/>
      <c r="V6" s="20"/>
      <c r="W6" s="20"/>
    </row>
    <row r="7" spans="1:23" x14ac:dyDescent="0.35">
      <c r="B7" s="23" t="s">
        <v>12</v>
      </c>
      <c r="D7" s="29"/>
      <c r="E7" s="25"/>
      <c r="F7" s="30"/>
      <c r="H7" s="24"/>
      <c r="I7" s="25"/>
      <c r="J7" s="26"/>
      <c r="L7" s="24"/>
      <c r="M7" s="27"/>
      <c r="N7" s="25"/>
      <c r="O7" s="28"/>
      <c r="Q7" s="29"/>
      <c r="R7" s="27"/>
      <c r="S7" s="30"/>
      <c r="U7" s="29"/>
      <c r="V7" s="25"/>
      <c r="W7" s="26"/>
    </row>
    <row r="8" spans="1:23" x14ac:dyDescent="0.35">
      <c r="B8" s="31" t="s">
        <v>13</v>
      </c>
      <c r="D8" s="32"/>
      <c r="F8" s="36"/>
      <c r="H8" s="34"/>
      <c r="J8" s="36"/>
      <c r="L8" s="32"/>
      <c r="O8" s="36"/>
      <c r="Q8" s="32"/>
      <c r="S8" s="36"/>
      <c r="U8" s="32"/>
      <c r="W8" s="36"/>
    </row>
    <row r="9" spans="1:23" x14ac:dyDescent="0.35">
      <c r="B9" s="37" t="s">
        <v>106</v>
      </c>
      <c r="D9" s="34"/>
      <c r="E9" s="19">
        <v>920171.22</v>
      </c>
      <c r="F9" s="33">
        <f>D9+E9</f>
        <v>920171.22</v>
      </c>
      <c r="H9" s="34"/>
      <c r="I9" s="19">
        <f>W9/12*9</f>
        <v>1058598.75</v>
      </c>
      <c r="J9" s="33">
        <f>H9+I9</f>
        <v>1058598.75</v>
      </c>
      <c r="L9" s="32"/>
      <c r="M9" s="19">
        <f>E9-I9</f>
        <v>-138427.53000000003</v>
      </c>
      <c r="N9" s="19">
        <f>F9-J9</f>
        <v>-138427.53000000003</v>
      </c>
      <c r="O9" s="35">
        <f>N9/J9</f>
        <v>-0.13076487195927639</v>
      </c>
      <c r="Q9" s="32"/>
      <c r="S9" s="36"/>
      <c r="U9" s="34"/>
      <c r="V9" s="19">
        <f>3460626-1854161-195000</f>
        <v>1411465</v>
      </c>
      <c r="W9" s="33">
        <f>U9+V9</f>
        <v>1411465</v>
      </c>
    </row>
    <row r="10" spans="1:23" x14ac:dyDescent="0.35">
      <c r="B10" s="37" t="s">
        <v>107</v>
      </c>
      <c r="D10" s="34"/>
      <c r="E10" s="19">
        <v>1077565.73</v>
      </c>
      <c r="F10" s="33">
        <f t="shared" ref="F10:F14" si="0">D10+E10</f>
        <v>1077565.73</v>
      </c>
      <c r="H10" s="34"/>
      <c r="I10" s="19">
        <f>W10/12*9</f>
        <v>1234595.7524999999</v>
      </c>
      <c r="J10" s="33">
        <f>SUM(H10:I10)</f>
        <v>1234595.7524999999</v>
      </c>
      <c r="L10" s="32"/>
      <c r="M10" s="19">
        <f>F10-J10</f>
        <v>-157030.02249999996</v>
      </c>
      <c r="N10" s="38">
        <f>SUM(L10:M10)</f>
        <v>-157030.02249999996</v>
      </c>
      <c r="O10" s="39">
        <f>M10/J10</f>
        <v>-0.12719144884632994</v>
      </c>
      <c r="Q10" s="32"/>
      <c r="S10" s="36"/>
      <c r="U10" s="34"/>
      <c r="V10" s="19">
        <v>1646127.67</v>
      </c>
      <c r="W10" s="33">
        <f>SUM(U10:V10)</f>
        <v>1646127.67</v>
      </c>
    </row>
    <row r="11" spans="1:23" x14ac:dyDescent="0.35">
      <c r="B11" s="37"/>
      <c r="D11" s="34"/>
      <c r="E11" s="19"/>
      <c r="F11" s="33"/>
      <c r="H11" s="34"/>
      <c r="I11" s="19"/>
      <c r="J11" s="33"/>
      <c r="L11" s="32"/>
      <c r="M11" s="19"/>
      <c r="N11" s="38"/>
      <c r="O11" s="39"/>
      <c r="Q11" s="32"/>
      <c r="S11" s="36"/>
      <c r="U11" s="34"/>
      <c r="V11" s="19"/>
      <c r="W11" s="33"/>
    </row>
    <row r="12" spans="1:23" x14ac:dyDescent="0.35">
      <c r="B12" s="31" t="s">
        <v>108</v>
      </c>
      <c r="D12" s="34"/>
      <c r="E12" s="19"/>
      <c r="F12" s="33"/>
      <c r="H12" s="34"/>
      <c r="I12" s="19"/>
      <c r="J12" s="33"/>
      <c r="L12" s="32"/>
      <c r="O12" s="36"/>
      <c r="Q12" s="32"/>
      <c r="S12" s="36"/>
      <c r="U12" s="34"/>
      <c r="V12" s="19"/>
      <c r="W12" s="33"/>
    </row>
    <row r="13" spans="1:23" x14ac:dyDescent="0.35">
      <c r="B13" s="37" t="s">
        <v>109</v>
      </c>
      <c r="D13" s="34">
        <f>2656.73+70000+16540.67+111166.19+602.17+38.54</f>
        <v>201004.30000000002</v>
      </c>
      <c r="E13" s="19"/>
      <c r="F13" s="33">
        <f>D13+E7</f>
        <v>201004.30000000002</v>
      </c>
      <c r="H13" s="34">
        <f>U13/12*9</f>
        <v>160500</v>
      </c>
      <c r="I13" s="19"/>
      <c r="J13" s="33">
        <f>H13+I13</f>
        <v>160500</v>
      </c>
      <c r="L13" s="34">
        <f>D13-H13</f>
        <v>40504.300000000017</v>
      </c>
      <c r="N13" s="19">
        <f>L13+M13</f>
        <v>40504.300000000017</v>
      </c>
      <c r="O13" s="39">
        <f>N13/J13</f>
        <v>0.2523632398753895</v>
      </c>
      <c r="Q13" s="32"/>
      <c r="S13" s="36"/>
      <c r="U13" s="34">
        <f>133000+81000</f>
        <v>214000</v>
      </c>
      <c r="V13" s="19"/>
      <c r="W13" s="33">
        <f>U13+V13</f>
        <v>214000</v>
      </c>
    </row>
    <row r="14" spans="1:23" x14ac:dyDescent="0.35">
      <c r="B14" s="37" t="s">
        <v>14</v>
      </c>
      <c r="D14" s="34">
        <v>196804.15</v>
      </c>
      <c r="F14" s="33">
        <f t="shared" si="0"/>
        <v>196804.15</v>
      </c>
      <c r="H14" s="34">
        <f>W14/12*9</f>
        <v>146250</v>
      </c>
      <c r="I14" s="19"/>
      <c r="J14" s="33">
        <f>SUM(H14:I14)</f>
        <v>146250</v>
      </c>
      <c r="L14" s="34">
        <f>D14-H14</f>
        <v>50554.149999999994</v>
      </c>
      <c r="N14" s="19">
        <f>L14+M14</f>
        <v>50554.149999999994</v>
      </c>
      <c r="O14" s="39">
        <f>L14/H14</f>
        <v>0.34566940170940169</v>
      </c>
      <c r="Q14" s="32"/>
      <c r="S14" s="36"/>
      <c r="U14" s="34">
        <v>195000</v>
      </c>
      <c r="V14" s="19"/>
      <c r="W14" s="33">
        <f>SUM(U14:V14)</f>
        <v>195000</v>
      </c>
    </row>
    <row r="15" spans="1:23" ht="15" thickBot="1" x14ac:dyDescent="0.4">
      <c r="B15" s="37"/>
      <c r="D15" s="34"/>
      <c r="E15" s="19"/>
      <c r="F15" s="33"/>
      <c r="H15" s="34"/>
      <c r="I15" s="19"/>
      <c r="J15" s="33"/>
      <c r="L15" s="32"/>
      <c r="O15" s="36"/>
      <c r="Q15" s="32"/>
      <c r="S15" s="36"/>
      <c r="U15" s="34"/>
      <c r="V15" s="19"/>
      <c r="W15" s="33"/>
    </row>
    <row r="16" spans="1:23" ht="16.5" thickBot="1" x14ac:dyDescent="0.4">
      <c r="B16" s="40" t="s">
        <v>15</v>
      </c>
      <c r="D16" s="41">
        <f>SUM(D8:D15)</f>
        <v>397808.45</v>
      </c>
      <c r="E16" s="42">
        <f t="shared" ref="E16" si="1">SUM(E7:E15)</f>
        <v>1997736.95</v>
      </c>
      <c r="F16" s="43">
        <f>SUM(F9:F15)</f>
        <v>2395545.4</v>
      </c>
      <c r="H16" s="41">
        <f>SUM(H7:H14)</f>
        <v>306750</v>
      </c>
      <c r="I16" s="42">
        <f t="shared" ref="I16:J16" si="2">SUM(I7:I14)</f>
        <v>2293194.5024999999</v>
      </c>
      <c r="J16" s="43">
        <f t="shared" si="2"/>
        <v>2599944.5024999999</v>
      </c>
      <c r="L16" s="44">
        <f>SUM(L7:L15)</f>
        <v>91058.450000000012</v>
      </c>
      <c r="M16" s="45">
        <f>SUM(M7:M15)</f>
        <v>-295457.55249999999</v>
      </c>
      <c r="N16" s="45">
        <f>SUM(N7:N15)</f>
        <v>-204399.10249999998</v>
      </c>
      <c r="O16" s="46">
        <f>N16/J16</f>
        <v>-7.8616717512030809E-2</v>
      </c>
      <c r="Q16" s="47"/>
      <c r="R16" s="48"/>
      <c r="S16" s="49"/>
      <c r="U16" s="41">
        <f>SUM(U9:U15)</f>
        <v>409000</v>
      </c>
      <c r="V16" s="42">
        <f t="shared" ref="V16" si="3">SUM(V7:V15)</f>
        <v>3057592.67</v>
      </c>
      <c r="W16" s="43">
        <f>SUM(W7:W15)</f>
        <v>3466592.67</v>
      </c>
    </row>
    <row r="17" spans="2:23" ht="15" thickBot="1" x14ac:dyDescent="0.4">
      <c r="D17" s="19"/>
      <c r="E17" s="19"/>
      <c r="F17" s="19"/>
      <c r="H17" s="19"/>
      <c r="I17" s="19"/>
      <c r="J17" s="19"/>
      <c r="U17" s="19"/>
      <c r="V17" s="19"/>
      <c r="W17" s="19"/>
    </row>
    <row r="18" spans="2:23" ht="16.5" thickBot="1" x14ac:dyDescent="0.4">
      <c r="B18" s="50" t="s">
        <v>16</v>
      </c>
      <c r="D18" s="24"/>
      <c r="E18" s="25"/>
      <c r="F18" s="26"/>
      <c r="H18" s="24"/>
      <c r="I18" s="25"/>
      <c r="J18" s="26"/>
      <c r="L18" s="78"/>
      <c r="M18" s="79"/>
      <c r="N18" s="79"/>
      <c r="O18" s="30"/>
      <c r="Q18" s="29"/>
      <c r="R18" s="27"/>
      <c r="S18" s="30"/>
      <c r="U18" s="24"/>
      <c r="V18" s="25"/>
      <c r="W18" s="26"/>
    </row>
    <row r="19" spans="2:23" ht="16" x14ac:dyDescent="0.4">
      <c r="B19" s="51" t="s">
        <v>17</v>
      </c>
      <c r="D19" s="80">
        <f>SUM(D20:D21)</f>
        <v>113302.92</v>
      </c>
      <c r="E19" s="81">
        <f>SUM(E20:E21)</f>
        <v>1321127.19</v>
      </c>
      <c r="F19" s="82">
        <f>D19+E19</f>
        <v>1434430.1099999999</v>
      </c>
      <c r="H19" s="80"/>
      <c r="I19" s="81">
        <f>W19/12*9</f>
        <v>1480500</v>
      </c>
      <c r="J19" s="82">
        <f>H19+I19</f>
        <v>1480500</v>
      </c>
      <c r="L19" s="80">
        <f>D19-H19</f>
        <v>113302.92</v>
      </c>
      <c r="M19" s="81">
        <f>E19-I19</f>
        <v>-159372.81000000006</v>
      </c>
      <c r="N19" s="81">
        <f>L19+M19</f>
        <v>-46069.890000000058</v>
      </c>
      <c r="O19" s="89">
        <f>N19/J19</f>
        <v>-3.1117791286727495E-2</v>
      </c>
      <c r="Q19" s="32"/>
      <c r="S19" s="36"/>
      <c r="U19" s="80"/>
      <c r="V19" s="81">
        <v>1974000</v>
      </c>
      <c r="W19" s="82">
        <f>SUM(U19:V19)</f>
        <v>1974000</v>
      </c>
    </row>
    <row r="20" spans="2:23" ht="16" x14ac:dyDescent="0.4">
      <c r="B20" s="94" t="s">
        <v>110</v>
      </c>
      <c r="D20" s="34"/>
      <c r="E20" s="19">
        <v>1321127.19</v>
      </c>
      <c r="F20" s="33">
        <f>D20+E20</f>
        <v>1321127.19</v>
      </c>
      <c r="H20" s="34"/>
      <c r="I20" s="19"/>
      <c r="J20" s="33"/>
      <c r="L20" s="34"/>
      <c r="M20" s="19"/>
      <c r="N20" s="19"/>
      <c r="O20" s="35"/>
      <c r="Q20" s="32"/>
      <c r="S20" s="36"/>
      <c r="U20" s="34"/>
      <c r="V20" s="19"/>
      <c r="W20" s="33"/>
    </row>
    <row r="21" spans="2:23" ht="16" x14ac:dyDescent="0.4">
      <c r="B21" s="94" t="s">
        <v>105</v>
      </c>
      <c r="D21" s="34">
        <v>113302.92</v>
      </c>
      <c r="E21" s="19"/>
      <c r="F21" s="33">
        <f>D21+E21</f>
        <v>113302.92</v>
      </c>
      <c r="H21" s="34"/>
      <c r="I21" s="19"/>
      <c r="J21" s="33"/>
      <c r="L21" s="34"/>
      <c r="M21" s="19"/>
      <c r="N21" s="19"/>
      <c r="O21" s="35"/>
      <c r="Q21" s="32"/>
      <c r="S21" s="36"/>
      <c r="U21" s="34"/>
      <c r="V21" s="19"/>
      <c r="W21" s="33"/>
    </row>
    <row r="22" spans="2:23" x14ac:dyDescent="0.35">
      <c r="B22" s="37"/>
      <c r="D22" s="34"/>
      <c r="E22" s="19"/>
      <c r="F22" s="33"/>
      <c r="H22" s="34"/>
      <c r="I22" s="19"/>
      <c r="J22" s="33"/>
      <c r="L22" s="34"/>
      <c r="M22" s="19"/>
      <c r="N22" s="19"/>
      <c r="O22" s="36"/>
      <c r="Q22" s="32"/>
      <c r="S22" s="36"/>
      <c r="U22" s="34"/>
      <c r="V22" s="19"/>
      <c r="W22" s="33"/>
    </row>
    <row r="23" spans="2:23" ht="16" x14ac:dyDescent="0.4">
      <c r="B23" s="52" t="s">
        <v>18</v>
      </c>
      <c r="D23" s="80">
        <f>12261.43+6462.96+228.96+3121.31-5242.87</f>
        <v>16831.79</v>
      </c>
      <c r="E23" s="81">
        <v>246014.25</v>
      </c>
      <c r="F23" s="82">
        <f t="shared" ref="F23:F39" si="4">D23+E23</f>
        <v>262846.03999999998</v>
      </c>
      <c r="H23" s="80"/>
      <c r="I23" s="81">
        <f>W23/12*9</f>
        <v>248625</v>
      </c>
      <c r="J23" s="82">
        <f t="shared" ref="J23:J42" si="5">H23+I23</f>
        <v>248625</v>
      </c>
      <c r="L23" s="80">
        <f>D23-H23</f>
        <v>16831.79</v>
      </c>
      <c r="M23" s="81">
        <f>E23-I23</f>
        <v>-2610.75</v>
      </c>
      <c r="N23" s="81">
        <f>L23+M23</f>
        <v>14221.04</v>
      </c>
      <c r="O23" s="89">
        <f>N23/J23</f>
        <v>5.7198753142282559E-2</v>
      </c>
      <c r="Q23" s="32"/>
      <c r="S23" s="36"/>
      <c r="U23" s="80"/>
      <c r="V23" s="81">
        <f>13000+160000+111000+30000+13500+4000</f>
        <v>331500</v>
      </c>
      <c r="W23" s="82">
        <f>U23+V23</f>
        <v>331500</v>
      </c>
    </row>
    <row r="24" spans="2:23" x14ac:dyDescent="0.35">
      <c r="B24" s="37"/>
      <c r="D24" s="34"/>
      <c r="E24" s="19"/>
      <c r="F24" s="33"/>
      <c r="H24" s="34"/>
      <c r="I24" s="19"/>
      <c r="J24" s="33"/>
      <c r="L24" s="34"/>
      <c r="M24" s="19"/>
      <c r="N24" s="19"/>
      <c r="O24" s="36"/>
      <c r="Q24" s="32"/>
      <c r="S24" s="36"/>
      <c r="U24" s="34"/>
      <c r="V24" s="19"/>
      <c r="W24" s="33"/>
    </row>
    <row r="25" spans="2:23" x14ac:dyDescent="0.35">
      <c r="B25" s="37"/>
      <c r="D25" s="34"/>
      <c r="E25" s="19"/>
      <c r="F25" s="33"/>
      <c r="H25" s="34"/>
      <c r="I25" s="19"/>
      <c r="J25" s="33"/>
      <c r="L25" s="34"/>
      <c r="M25" s="19"/>
      <c r="N25" s="19"/>
      <c r="O25" s="36"/>
      <c r="Q25" s="32"/>
      <c r="S25" s="36"/>
      <c r="U25" s="34"/>
      <c r="V25" s="19"/>
      <c r="W25" s="33"/>
    </row>
    <row r="26" spans="2:23" ht="16" x14ac:dyDescent="0.4">
      <c r="B26" s="52" t="s">
        <v>19</v>
      </c>
      <c r="D26" s="80">
        <f>SUM(D27:D32)</f>
        <v>13821.970000000001</v>
      </c>
      <c r="E26" s="81">
        <f>SUM(E27:E32)</f>
        <v>211308.11</v>
      </c>
      <c r="F26" s="82">
        <f>D26+E26</f>
        <v>225130.08</v>
      </c>
      <c r="H26" s="80"/>
      <c r="I26" s="81">
        <f>V26/12*9</f>
        <v>162816</v>
      </c>
      <c r="J26" s="82">
        <f t="shared" si="5"/>
        <v>162816</v>
      </c>
      <c r="L26" s="80">
        <f>D26-H26</f>
        <v>13821.970000000001</v>
      </c>
      <c r="M26" s="81">
        <f>E26-I26</f>
        <v>48492.109999999986</v>
      </c>
      <c r="N26" s="81">
        <f>L26+M26</f>
        <v>62314.079999999987</v>
      </c>
      <c r="O26" s="89">
        <f>N26/J26</f>
        <v>0.38272700471698107</v>
      </c>
      <c r="Q26" s="32"/>
      <c r="S26" s="36"/>
      <c r="U26" s="80"/>
      <c r="V26" s="81">
        <f>157088+40000+20000</f>
        <v>217088</v>
      </c>
      <c r="W26" s="82">
        <f>U26+V26</f>
        <v>217088</v>
      </c>
    </row>
    <row r="27" spans="2:23" x14ac:dyDescent="0.35">
      <c r="B27" s="37" t="s">
        <v>20</v>
      </c>
      <c r="D27" s="34">
        <v>552.91</v>
      </c>
      <c r="E27" s="19">
        <v>6473.6</v>
      </c>
      <c r="F27" s="33">
        <f t="shared" si="4"/>
        <v>7026.51</v>
      </c>
      <c r="H27" s="34"/>
      <c r="I27" s="19"/>
      <c r="J27" s="33"/>
      <c r="L27" s="34"/>
      <c r="M27" s="19"/>
      <c r="N27" s="19"/>
      <c r="O27" s="36"/>
      <c r="Q27" s="32"/>
      <c r="S27" s="36"/>
      <c r="U27" s="34"/>
      <c r="V27" s="19"/>
      <c r="W27" s="33"/>
    </row>
    <row r="28" spans="2:23" x14ac:dyDescent="0.35">
      <c r="B28" s="37" t="s">
        <v>21</v>
      </c>
      <c r="D28" s="34"/>
      <c r="E28" s="19">
        <v>17469.79</v>
      </c>
      <c r="F28" s="33">
        <f t="shared" si="4"/>
        <v>17469.79</v>
      </c>
      <c r="H28" s="34"/>
      <c r="I28" s="19"/>
      <c r="J28" s="33"/>
      <c r="L28" s="34"/>
      <c r="M28" s="19"/>
      <c r="N28" s="19"/>
      <c r="O28" s="36"/>
      <c r="Q28" s="32"/>
      <c r="S28" s="36"/>
      <c r="U28" s="34"/>
      <c r="V28" s="19"/>
      <c r="W28" s="33"/>
    </row>
    <row r="29" spans="2:23" x14ac:dyDescent="0.35">
      <c r="B29" s="37" t="s">
        <v>22</v>
      </c>
      <c r="D29" s="34">
        <f>453.75+4037+1170.43</f>
        <v>5661.18</v>
      </c>
      <c r="E29" s="19">
        <v>74043.11</v>
      </c>
      <c r="F29" s="33">
        <f t="shared" si="4"/>
        <v>79704.290000000008</v>
      </c>
      <c r="H29" s="34"/>
      <c r="I29" s="93"/>
      <c r="J29" s="33"/>
      <c r="L29" s="34"/>
      <c r="M29" s="19"/>
      <c r="N29" s="19"/>
      <c r="O29" s="36"/>
      <c r="Q29" s="32"/>
      <c r="S29" s="36"/>
      <c r="U29" s="34"/>
      <c r="V29" s="19"/>
      <c r="W29" s="33"/>
    </row>
    <row r="30" spans="2:23" x14ac:dyDescent="0.35">
      <c r="B30" s="37" t="s">
        <v>23</v>
      </c>
      <c r="D30" s="34">
        <v>7607.88</v>
      </c>
      <c r="E30" s="19">
        <v>85257.61</v>
      </c>
      <c r="F30" s="33">
        <f t="shared" si="4"/>
        <v>92865.49</v>
      </c>
      <c r="H30" s="34"/>
      <c r="I30" s="19"/>
      <c r="J30" s="33"/>
      <c r="L30" s="34"/>
      <c r="M30" s="19"/>
      <c r="N30" s="19"/>
      <c r="O30" s="36"/>
      <c r="Q30" s="32"/>
      <c r="S30" s="36"/>
      <c r="U30" s="34"/>
      <c r="V30" s="19"/>
      <c r="W30" s="33"/>
    </row>
    <row r="31" spans="2:23" x14ac:dyDescent="0.35">
      <c r="B31" s="37" t="s">
        <v>24</v>
      </c>
      <c r="D31" s="34"/>
      <c r="E31" s="19"/>
      <c r="F31" s="33"/>
      <c r="H31" s="34"/>
      <c r="I31" s="19"/>
      <c r="J31" s="33"/>
      <c r="L31" s="34"/>
      <c r="M31" s="19"/>
      <c r="N31" s="19"/>
      <c r="O31" s="36"/>
      <c r="Q31" s="32"/>
      <c r="S31" s="36"/>
      <c r="U31" s="34"/>
      <c r="V31" s="19"/>
      <c r="W31" s="33"/>
    </row>
    <row r="32" spans="2:23" ht="29" x14ac:dyDescent="0.35">
      <c r="B32" s="53" t="s">
        <v>27</v>
      </c>
      <c r="D32" s="34"/>
      <c r="E32" s="19">
        <v>28064</v>
      </c>
      <c r="F32" s="33">
        <v>28064</v>
      </c>
      <c r="H32" s="34"/>
      <c r="I32" s="19"/>
      <c r="J32" s="33"/>
      <c r="L32" s="34"/>
      <c r="M32" s="19"/>
      <c r="N32" s="19"/>
      <c r="O32" s="36"/>
      <c r="Q32" s="32"/>
      <c r="S32" s="36"/>
      <c r="U32" s="34"/>
      <c r="V32" s="19"/>
      <c r="W32" s="33"/>
    </row>
    <row r="33" spans="2:23" x14ac:dyDescent="0.35">
      <c r="B33" s="95" t="s">
        <v>115</v>
      </c>
      <c r="D33" s="80"/>
      <c r="E33" s="81">
        <f>SUM(E34:E35)</f>
        <v>36005.31</v>
      </c>
      <c r="F33" s="82">
        <f>SUM(F34:F35)</f>
        <v>36005.31</v>
      </c>
      <c r="H33" s="80"/>
      <c r="I33" s="81">
        <f>SUM(I34:I35)</f>
        <v>60375</v>
      </c>
      <c r="J33" s="82">
        <f>SUM(J34:J35)</f>
        <v>60375</v>
      </c>
      <c r="L33" s="80"/>
      <c r="M33" s="81">
        <f>E33-I33</f>
        <v>-24369.690000000002</v>
      </c>
      <c r="N33" s="81">
        <f>F33-J33</f>
        <v>-24369.690000000002</v>
      </c>
      <c r="O33" s="89">
        <f>N33/J33</f>
        <v>-0.40363875776397518</v>
      </c>
      <c r="Q33" s="32"/>
      <c r="S33" s="36"/>
      <c r="U33" s="80"/>
      <c r="V33" s="81">
        <f>SUM(V34:V35)</f>
        <v>80500</v>
      </c>
      <c r="W33" s="82">
        <f>SUM(W34:W35)</f>
        <v>80500</v>
      </c>
    </row>
    <row r="34" spans="2:23" x14ac:dyDescent="0.35">
      <c r="B34" s="37" t="s">
        <v>25</v>
      </c>
      <c r="D34" s="34"/>
      <c r="E34" s="19">
        <v>32569.59</v>
      </c>
      <c r="F34" s="33">
        <f t="shared" si="4"/>
        <v>32569.59</v>
      </c>
      <c r="H34" s="34"/>
      <c r="I34" s="19">
        <f>V34/12*9</f>
        <v>45375</v>
      </c>
      <c r="J34" s="33">
        <f t="shared" si="5"/>
        <v>45375</v>
      </c>
      <c r="L34" s="34"/>
      <c r="M34" s="19">
        <f>E34-I34</f>
        <v>-12805.41</v>
      </c>
      <c r="N34" s="19">
        <f>L34+M34</f>
        <v>-12805.41</v>
      </c>
      <c r="O34" s="39">
        <f>N34/J34</f>
        <v>-0.28221289256198345</v>
      </c>
      <c r="Q34" s="32"/>
      <c r="S34" s="36"/>
      <c r="U34" s="34"/>
      <c r="V34" s="19">
        <f>35000+23000+2000+500</f>
        <v>60500</v>
      </c>
      <c r="W34" s="33">
        <f>U34+V34</f>
        <v>60500</v>
      </c>
    </row>
    <row r="35" spans="2:23" x14ac:dyDescent="0.35">
      <c r="B35" s="37" t="s">
        <v>26</v>
      </c>
      <c r="D35" s="34"/>
      <c r="E35" s="19">
        <v>3435.72</v>
      </c>
      <c r="F35" s="33">
        <f t="shared" si="4"/>
        <v>3435.72</v>
      </c>
      <c r="H35" s="34"/>
      <c r="I35" s="19">
        <f>V35/12*9</f>
        <v>15000</v>
      </c>
      <c r="J35" s="33">
        <f t="shared" si="5"/>
        <v>15000</v>
      </c>
      <c r="L35" s="34"/>
      <c r="M35" s="19">
        <f>E35-I35</f>
        <v>-11564.28</v>
      </c>
      <c r="N35" s="19">
        <f>L35+M35</f>
        <v>-11564.28</v>
      </c>
      <c r="O35" s="39">
        <f>N35/J35</f>
        <v>-0.77095200000000008</v>
      </c>
      <c r="Q35" s="32"/>
      <c r="S35" s="36"/>
      <c r="U35" s="34"/>
      <c r="V35" s="19">
        <v>20000</v>
      </c>
      <c r="W35" s="33">
        <f>U35+V35</f>
        <v>20000</v>
      </c>
    </row>
    <row r="36" spans="2:23" x14ac:dyDescent="0.35">
      <c r="B36" s="54"/>
      <c r="D36" s="34"/>
      <c r="E36" s="19"/>
      <c r="F36" s="33"/>
      <c r="H36" s="34"/>
      <c r="I36" s="19"/>
      <c r="J36" s="33"/>
      <c r="L36" s="34"/>
      <c r="M36" s="19"/>
      <c r="N36" s="19"/>
      <c r="O36" s="36"/>
      <c r="Q36" s="32"/>
      <c r="S36" s="36"/>
      <c r="U36" s="34"/>
      <c r="V36" s="19"/>
      <c r="W36" s="33"/>
    </row>
    <row r="37" spans="2:23" ht="16" x14ac:dyDescent="0.4">
      <c r="B37" s="83" t="s">
        <v>28</v>
      </c>
      <c r="D37" s="80">
        <f>SUM(D38:D40)</f>
        <v>27756.44</v>
      </c>
      <c r="E37" s="81">
        <f>SUM(E38:E40)</f>
        <v>316464.31</v>
      </c>
      <c r="F37" s="82">
        <f>D37+E37</f>
        <v>344220.75</v>
      </c>
      <c r="H37" s="80"/>
      <c r="I37" s="81">
        <f>V37/12*9</f>
        <v>200184</v>
      </c>
      <c r="J37" s="82">
        <f t="shared" si="5"/>
        <v>200184</v>
      </c>
      <c r="L37" s="80">
        <f>D37-H37</f>
        <v>27756.44</v>
      </c>
      <c r="M37" s="81">
        <f>E37-I37</f>
        <v>116280.31</v>
      </c>
      <c r="N37" s="81">
        <f>L37+M37</f>
        <v>144036.75</v>
      </c>
      <c r="O37" s="89">
        <f>N37/J37</f>
        <v>0.71952178995324301</v>
      </c>
      <c r="Q37" s="32"/>
      <c r="S37" s="36"/>
      <c r="U37" s="80"/>
      <c r="V37" s="81">
        <f>504000-V26-V35</f>
        <v>266912</v>
      </c>
      <c r="W37" s="82">
        <f>U37+V37</f>
        <v>266912</v>
      </c>
    </row>
    <row r="38" spans="2:23" x14ac:dyDescent="0.35">
      <c r="B38" s="54" t="s">
        <v>29</v>
      </c>
      <c r="D38" s="34"/>
      <c r="E38" s="19">
        <v>42532.95</v>
      </c>
      <c r="F38" s="33">
        <f t="shared" si="4"/>
        <v>42532.95</v>
      </c>
      <c r="H38" s="34"/>
      <c r="I38" s="19"/>
      <c r="J38" s="33"/>
      <c r="L38" s="34"/>
      <c r="M38" s="19"/>
      <c r="N38" s="19"/>
      <c r="O38" s="36"/>
      <c r="Q38" s="32"/>
      <c r="S38" s="36"/>
      <c r="U38" s="34"/>
      <c r="V38" s="19"/>
      <c r="W38" s="33"/>
    </row>
    <row r="39" spans="2:23" x14ac:dyDescent="0.35">
      <c r="B39" s="54" t="s">
        <v>30</v>
      </c>
      <c r="D39" s="34"/>
      <c r="E39" s="19">
        <v>49192.81</v>
      </c>
      <c r="F39" s="33">
        <f t="shared" si="4"/>
        <v>49192.81</v>
      </c>
      <c r="H39" s="34"/>
      <c r="I39" s="19"/>
      <c r="J39" s="33"/>
      <c r="L39" s="34"/>
      <c r="M39" s="19"/>
      <c r="N39" s="19"/>
      <c r="O39" s="36"/>
      <c r="Q39" s="32"/>
      <c r="S39" s="36"/>
      <c r="U39" s="34"/>
      <c r="V39" s="19"/>
      <c r="W39" s="33"/>
    </row>
    <row r="40" spans="2:23" ht="42" customHeight="1" x14ac:dyDescent="0.35">
      <c r="B40" s="55" t="s">
        <v>111</v>
      </c>
      <c r="D40" s="34">
        <v>27756.44</v>
      </c>
      <c r="E40" s="19">
        <v>224738.55</v>
      </c>
      <c r="F40" s="33">
        <f>D40+E40</f>
        <v>252494.99</v>
      </c>
      <c r="H40" s="34"/>
      <c r="I40" s="19"/>
      <c r="J40" s="33"/>
      <c r="L40" s="34"/>
      <c r="M40" s="19"/>
      <c r="N40" s="19"/>
      <c r="O40" s="36"/>
      <c r="Q40" s="32"/>
      <c r="S40" s="36"/>
      <c r="U40" s="34"/>
      <c r="V40" s="19"/>
      <c r="W40" s="33"/>
    </row>
    <row r="41" spans="2:23" x14ac:dyDescent="0.35">
      <c r="B41" s="54"/>
      <c r="D41" s="34"/>
      <c r="E41" s="19"/>
      <c r="F41" s="33"/>
      <c r="H41" s="34"/>
      <c r="I41" s="19"/>
      <c r="J41" s="33"/>
      <c r="L41" s="34"/>
      <c r="M41" s="19"/>
      <c r="N41" s="19"/>
      <c r="O41" s="36"/>
      <c r="Q41" s="32"/>
      <c r="S41" s="36"/>
      <c r="U41" s="34"/>
      <c r="V41" s="19"/>
      <c r="W41" s="33"/>
    </row>
    <row r="42" spans="2:23" ht="16" x14ac:dyDescent="0.4">
      <c r="B42" s="84" t="s">
        <v>102</v>
      </c>
      <c r="D42" s="80"/>
      <c r="E42" s="81"/>
      <c r="F42" s="82"/>
      <c r="H42" s="80"/>
      <c r="I42" s="81">
        <f>V42/12*9</f>
        <v>297478.5</v>
      </c>
      <c r="J42" s="82">
        <f t="shared" si="5"/>
        <v>297478.5</v>
      </c>
      <c r="L42" s="80"/>
      <c r="M42" s="81"/>
      <c r="N42" s="81"/>
      <c r="O42" s="88"/>
      <c r="Q42" s="32"/>
      <c r="S42" s="36"/>
      <c r="U42" s="80"/>
      <c r="V42" s="81">
        <v>396638</v>
      </c>
      <c r="W42" s="82">
        <f>U42+V42</f>
        <v>396638</v>
      </c>
    </row>
    <row r="43" spans="2:23" ht="30" customHeight="1" x14ac:dyDescent="0.35">
      <c r="B43" s="55" t="s">
        <v>112</v>
      </c>
      <c r="D43" s="34"/>
      <c r="E43" s="19"/>
      <c r="F43" s="33"/>
      <c r="H43" s="34"/>
      <c r="I43" s="19"/>
      <c r="J43" s="33"/>
      <c r="L43" s="34"/>
      <c r="M43" s="19"/>
      <c r="N43" s="19"/>
      <c r="O43" s="36"/>
      <c r="Q43" s="32"/>
      <c r="S43" s="36"/>
      <c r="U43" s="34"/>
      <c r="V43" s="19"/>
      <c r="W43" s="33"/>
    </row>
    <row r="44" spans="2:23" x14ac:dyDescent="0.35">
      <c r="B44" s="54"/>
      <c r="D44" s="34"/>
      <c r="E44" s="19"/>
      <c r="F44" s="33"/>
      <c r="H44" s="34"/>
      <c r="I44" s="19"/>
      <c r="J44" s="33"/>
      <c r="L44" s="34"/>
      <c r="M44" s="19"/>
      <c r="N44" s="19"/>
      <c r="O44" s="36"/>
      <c r="Q44" s="32"/>
      <c r="S44" s="36"/>
      <c r="U44" s="34"/>
      <c r="V44" s="19"/>
      <c r="W44" s="33"/>
    </row>
    <row r="45" spans="2:23" x14ac:dyDescent="0.35">
      <c r="B45" s="55"/>
      <c r="D45" s="34"/>
      <c r="E45" s="19"/>
      <c r="F45" s="33"/>
      <c r="H45" s="34"/>
      <c r="I45" s="19"/>
      <c r="J45" s="33"/>
      <c r="L45" s="34"/>
      <c r="M45" s="19"/>
      <c r="N45" s="19"/>
      <c r="O45" s="36"/>
      <c r="Q45" s="32"/>
      <c r="S45" s="36"/>
      <c r="U45" s="34"/>
      <c r="W45" s="33"/>
    </row>
    <row r="46" spans="2:23" ht="15" thickBot="1" x14ac:dyDescent="0.4">
      <c r="B46" s="54"/>
      <c r="D46" s="34"/>
      <c r="E46" s="19"/>
      <c r="F46" s="33"/>
      <c r="H46" s="34"/>
      <c r="I46" s="19"/>
      <c r="J46" s="33"/>
      <c r="L46" s="34"/>
      <c r="M46" s="19"/>
      <c r="N46" s="19"/>
      <c r="O46" s="36"/>
      <c r="Q46" s="32"/>
      <c r="S46" s="36"/>
      <c r="U46" s="75"/>
      <c r="V46" s="76"/>
      <c r="W46" s="77"/>
    </row>
    <row r="47" spans="2:23" ht="16.5" thickBot="1" x14ac:dyDescent="0.4">
      <c r="B47" s="40" t="s">
        <v>31</v>
      </c>
      <c r="D47" s="41">
        <f>D19+D23+D26+D37</f>
        <v>171713.12</v>
      </c>
      <c r="E47" s="42">
        <f>E19+E23+E26+E33+E37</f>
        <v>2130919.17</v>
      </c>
      <c r="F47" s="43">
        <f>SUM(D47:E47)</f>
        <v>2302632.29</v>
      </c>
      <c r="H47" s="41">
        <f>SUM(H18:H46)</f>
        <v>0</v>
      </c>
      <c r="I47" s="42">
        <f>I19+I23+I26+I33+I37+I42</f>
        <v>2449978.5</v>
      </c>
      <c r="J47" s="43">
        <f>H47+I47</f>
        <v>2449978.5</v>
      </c>
      <c r="L47" s="41">
        <f>SUM(L18:L46)</f>
        <v>171713.12</v>
      </c>
      <c r="M47" s="42">
        <f>M19+M23+M26+M33+M37</f>
        <v>-21580.830000000075</v>
      </c>
      <c r="N47" s="42">
        <f>L47+M47</f>
        <v>150132.28999999992</v>
      </c>
      <c r="O47" s="46">
        <f>N47/J47</f>
        <v>6.1279023468981432E-2</v>
      </c>
      <c r="Q47" s="47"/>
      <c r="R47" s="48"/>
      <c r="S47" s="49"/>
      <c r="U47" s="41">
        <f>SUM(U18:U46)</f>
        <v>0</v>
      </c>
      <c r="V47" s="42">
        <f>SUM(V18:V46)</f>
        <v>3347138</v>
      </c>
      <c r="W47" s="43">
        <f>SUM(W18:W46)</f>
        <v>3347138</v>
      </c>
    </row>
    <row r="48" spans="2:23" ht="15" thickBot="1" x14ac:dyDescent="0.4">
      <c r="B48" s="59"/>
      <c r="D48" s="19"/>
      <c r="E48" s="19"/>
      <c r="F48" s="19"/>
      <c r="H48" s="19"/>
      <c r="I48" s="19"/>
      <c r="J48" s="19"/>
      <c r="U48" s="19"/>
      <c r="V48" s="19"/>
      <c r="W48" s="19"/>
    </row>
    <row r="49" spans="2:23" ht="16" x14ac:dyDescent="0.35">
      <c r="B49" s="60" t="s">
        <v>32</v>
      </c>
      <c r="D49" s="24"/>
      <c r="E49" s="25"/>
      <c r="F49" s="26"/>
      <c r="H49" s="24"/>
      <c r="I49" s="25"/>
      <c r="J49" s="26"/>
      <c r="L49" s="29"/>
      <c r="M49" s="25"/>
      <c r="N49" s="27"/>
      <c r="O49" s="30"/>
      <c r="Q49" s="29"/>
      <c r="R49" s="27"/>
      <c r="S49" s="30"/>
      <c r="U49" s="24"/>
      <c r="V49" s="25"/>
      <c r="W49" s="26"/>
    </row>
    <row r="50" spans="2:23" ht="16" x14ac:dyDescent="0.35">
      <c r="B50" s="61" t="s">
        <v>101</v>
      </c>
      <c r="D50" s="34"/>
      <c r="E50" s="19"/>
      <c r="F50" s="33"/>
      <c r="H50" s="34"/>
      <c r="I50" s="19"/>
      <c r="J50" s="33"/>
      <c r="L50" s="32"/>
      <c r="O50" s="36"/>
      <c r="Q50" s="32"/>
      <c r="S50" s="36"/>
      <c r="U50" s="34"/>
      <c r="V50" s="19"/>
      <c r="W50" s="33"/>
    </row>
    <row r="51" spans="2:23" x14ac:dyDescent="0.35">
      <c r="B51" s="62" t="s">
        <v>33</v>
      </c>
      <c r="D51" s="34"/>
      <c r="E51" s="19"/>
      <c r="F51" s="33"/>
      <c r="H51" s="34"/>
      <c r="I51" s="19"/>
      <c r="J51" s="33"/>
      <c r="L51" s="32"/>
      <c r="O51" s="36"/>
      <c r="Q51" s="32"/>
      <c r="S51" s="36"/>
      <c r="U51" s="34"/>
      <c r="V51" s="19"/>
      <c r="W51" s="33"/>
    </row>
    <row r="52" spans="2:23" x14ac:dyDescent="0.35">
      <c r="B52" s="37"/>
      <c r="D52" s="34"/>
      <c r="E52" s="19"/>
      <c r="F52" s="33"/>
      <c r="H52" s="34"/>
      <c r="I52" s="19"/>
      <c r="J52" s="33"/>
      <c r="L52" s="32"/>
      <c r="O52" s="36"/>
      <c r="Q52" s="32"/>
      <c r="S52" s="36"/>
      <c r="U52" s="34"/>
      <c r="V52" s="19"/>
      <c r="W52" s="33"/>
    </row>
    <row r="53" spans="2:23" x14ac:dyDescent="0.35">
      <c r="B53" s="37"/>
      <c r="D53" s="34"/>
      <c r="F53" s="33"/>
      <c r="H53" s="34"/>
      <c r="I53" s="19"/>
      <c r="J53" s="33"/>
      <c r="L53" s="34"/>
      <c r="N53" s="19"/>
      <c r="O53" s="39"/>
      <c r="Q53" s="32"/>
      <c r="S53" s="36"/>
      <c r="U53" s="34"/>
      <c r="V53" s="19"/>
      <c r="W53" s="33"/>
    </row>
    <row r="54" spans="2:23" x14ac:dyDescent="0.35">
      <c r="B54" s="53"/>
      <c r="D54" s="34"/>
      <c r="F54" s="33"/>
      <c r="H54" s="34"/>
      <c r="I54" s="19"/>
      <c r="J54" s="33"/>
      <c r="L54" s="32"/>
      <c r="O54" s="36"/>
      <c r="Q54" s="32"/>
      <c r="S54" s="36"/>
      <c r="U54" s="34"/>
      <c r="V54" s="19"/>
      <c r="W54" s="33"/>
    </row>
    <row r="55" spans="2:23" x14ac:dyDescent="0.35">
      <c r="B55" s="37"/>
      <c r="D55" s="34"/>
      <c r="E55" s="19"/>
      <c r="F55" s="33"/>
      <c r="H55" s="34"/>
      <c r="I55" s="19"/>
      <c r="J55" s="33"/>
      <c r="L55" s="32"/>
      <c r="O55" s="36"/>
      <c r="Q55" s="32"/>
      <c r="S55" s="36"/>
      <c r="U55" s="34"/>
      <c r="V55" s="19"/>
      <c r="W55" s="33"/>
    </row>
    <row r="56" spans="2:23" ht="16" x14ac:dyDescent="0.35">
      <c r="B56" s="63"/>
      <c r="D56" s="34"/>
      <c r="E56" s="19"/>
      <c r="F56" s="33"/>
      <c r="H56" s="34"/>
      <c r="I56" s="19"/>
      <c r="J56" s="33"/>
      <c r="L56" s="32"/>
      <c r="O56" s="36"/>
      <c r="Q56" s="32"/>
      <c r="S56" s="36"/>
      <c r="U56" s="34"/>
      <c r="V56" s="19"/>
      <c r="W56" s="33"/>
    </row>
    <row r="57" spans="2:23" x14ac:dyDescent="0.35">
      <c r="B57" s="37"/>
      <c r="D57" s="34"/>
      <c r="E57" s="19"/>
      <c r="F57" s="33"/>
      <c r="H57" s="34"/>
      <c r="I57" s="19"/>
      <c r="J57" s="33"/>
      <c r="L57" s="32"/>
      <c r="O57" s="36"/>
      <c r="Q57" s="32"/>
      <c r="S57" s="36"/>
      <c r="U57" s="34"/>
      <c r="V57" s="19"/>
      <c r="W57" s="33"/>
    </row>
    <row r="58" spans="2:23" ht="16.5" thickBot="1" x14ac:dyDescent="0.4">
      <c r="B58" s="64" t="s">
        <v>34</v>
      </c>
      <c r="D58" s="41">
        <f>SUM(D51:D57)</f>
        <v>0</v>
      </c>
      <c r="E58" s="42">
        <f>SUM(E51:E57)</f>
        <v>0</v>
      </c>
      <c r="F58" s="43">
        <f>SUM(D58:E58)</f>
        <v>0</v>
      </c>
      <c r="H58" s="56"/>
      <c r="I58" s="58"/>
      <c r="J58" s="57"/>
      <c r="L58" s="47"/>
      <c r="M58" s="48"/>
      <c r="N58" s="48"/>
      <c r="O58" s="49"/>
      <c r="Q58" s="47"/>
      <c r="R58" s="48"/>
      <c r="S58" s="49"/>
      <c r="U58" s="56"/>
      <c r="V58" s="58"/>
      <c r="W58" s="57"/>
    </row>
    <row r="59" spans="2:23" ht="16" x14ac:dyDescent="0.35">
      <c r="B59" s="65"/>
      <c r="D59" s="19"/>
      <c r="E59" s="19"/>
      <c r="F59" s="19"/>
      <c r="H59" s="19"/>
      <c r="I59" s="19"/>
      <c r="J59" s="19"/>
      <c r="U59" s="19"/>
      <c r="V59" s="19"/>
      <c r="W59" s="19"/>
    </row>
    <row r="60" spans="2:23" ht="16" x14ac:dyDescent="0.35">
      <c r="B60" s="65" t="s">
        <v>35</v>
      </c>
      <c r="D60" s="66">
        <f>D47+D58</f>
        <v>171713.12</v>
      </c>
      <c r="E60" s="66">
        <f>E47+E58</f>
        <v>2130919.17</v>
      </c>
      <c r="F60" s="66">
        <f>F47+F58</f>
        <v>2302632.29</v>
      </c>
      <c r="H60" s="66">
        <f>H47</f>
        <v>0</v>
      </c>
      <c r="I60" s="66">
        <f>I47</f>
        <v>2449978.5</v>
      </c>
      <c r="J60" s="66">
        <f>J47</f>
        <v>2449978.5</v>
      </c>
      <c r="L60" s="90">
        <f>L16-L47</f>
        <v>-80654.669999999984</v>
      </c>
      <c r="M60" s="91">
        <f>M16+M47</f>
        <v>-317038.38250000007</v>
      </c>
      <c r="N60" s="91">
        <f>N16+N47</f>
        <v>-54266.812500000058</v>
      </c>
      <c r="O60" s="92">
        <f>N60/J60</f>
        <v>-2.2149913764549386E-2</v>
      </c>
      <c r="Q60" s="67"/>
      <c r="R60" s="67"/>
      <c r="S60" s="67"/>
      <c r="U60" s="66">
        <f>U16-U47</f>
        <v>409000</v>
      </c>
      <c r="V60" s="66">
        <f>V16-V47</f>
        <v>-289545.33000000007</v>
      </c>
      <c r="W60" s="66">
        <f>W16-W47</f>
        <v>119454.66999999993</v>
      </c>
    </row>
    <row r="61" spans="2:23" ht="16" x14ac:dyDescent="0.35">
      <c r="B61" s="68"/>
      <c r="D61" s="19"/>
      <c r="E61" s="19"/>
      <c r="F61" s="19"/>
    </row>
    <row r="62" spans="2:23" x14ac:dyDescent="0.35">
      <c r="B62" s="69" t="s">
        <v>36</v>
      </c>
      <c r="C62" s="70"/>
      <c r="D62" s="71">
        <f>D16-D58</f>
        <v>397808.45</v>
      </c>
      <c r="E62" s="71">
        <f>E16-E60</f>
        <v>-133182.21999999997</v>
      </c>
      <c r="F62" s="71">
        <f>F16-F60</f>
        <v>92913.10999999987</v>
      </c>
      <c r="H62" s="76"/>
      <c r="I62" s="76"/>
      <c r="J62" s="76"/>
    </row>
    <row r="63" spans="2:23" x14ac:dyDescent="0.35">
      <c r="B63" s="72"/>
      <c r="D63" s="19"/>
      <c r="E63" s="19"/>
      <c r="F63" s="19"/>
    </row>
    <row r="64" spans="2:23" x14ac:dyDescent="0.35">
      <c r="B64" s="73" t="s">
        <v>113</v>
      </c>
      <c r="D64" s="19"/>
      <c r="E64" s="19"/>
      <c r="F64" s="19"/>
    </row>
    <row r="65" spans="1:4" x14ac:dyDescent="0.35">
      <c r="D65" s="74"/>
    </row>
    <row r="66" spans="1:4" x14ac:dyDescent="0.35">
      <c r="A66" s="85" t="s">
        <v>37</v>
      </c>
      <c r="B66" s="85" t="s">
        <v>38</v>
      </c>
      <c r="D66" s="86">
        <v>12261.43</v>
      </c>
    </row>
    <row r="67" spans="1:4" x14ac:dyDescent="0.35">
      <c r="A67" s="85" t="s">
        <v>39</v>
      </c>
      <c r="B67" s="85" t="s">
        <v>40</v>
      </c>
      <c r="D67" s="86">
        <v>6462.96</v>
      </c>
    </row>
    <row r="68" spans="1:4" x14ac:dyDescent="0.35">
      <c r="A68" s="85" t="s">
        <v>41</v>
      </c>
      <c r="B68" s="85" t="s">
        <v>42</v>
      </c>
      <c r="D68" s="86">
        <v>228.96</v>
      </c>
    </row>
    <row r="69" spans="1:4" x14ac:dyDescent="0.35">
      <c r="A69" s="85" t="s">
        <v>43</v>
      </c>
      <c r="B69" s="85" t="s">
        <v>44</v>
      </c>
      <c r="D69" s="86">
        <v>3121.31</v>
      </c>
    </row>
    <row r="70" spans="1:4" x14ac:dyDescent="0.35">
      <c r="A70" s="85" t="s">
        <v>45</v>
      </c>
      <c r="B70" s="85" t="s">
        <v>46</v>
      </c>
      <c r="D70" s="86">
        <v>453.75</v>
      </c>
    </row>
    <row r="71" spans="1:4" x14ac:dyDescent="0.35">
      <c r="A71" s="85" t="s">
        <v>47</v>
      </c>
      <c r="B71" s="85" t="s">
        <v>48</v>
      </c>
      <c r="D71" s="86">
        <v>552.91</v>
      </c>
    </row>
    <row r="72" spans="1:4" x14ac:dyDescent="0.35">
      <c r="A72" s="85" t="s">
        <v>49</v>
      </c>
      <c r="B72" s="85" t="s">
        <v>50</v>
      </c>
      <c r="D72" s="86">
        <v>4037</v>
      </c>
    </row>
    <row r="73" spans="1:4" x14ac:dyDescent="0.35">
      <c r="A73" s="85" t="s">
        <v>51</v>
      </c>
      <c r="B73" s="85" t="s">
        <v>52</v>
      </c>
      <c r="D73" s="86">
        <v>1170.43</v>
      </c>
    </row>
    <row r="74" spans="1:4" x14ac:dyDescent="0.35">
      <c r="A74" s="85" t="s">
        <v>53</v>
      </c>
      <c r="B74" s="85" t="s">
        <v>54</v>
      </c>
      <c r="D74" s="86">
        <v>117</v>
      </c>
    </row>
    <row r="75" spans="1:4" x14ac:dyDescent="0.35">
      <c r="A75" s="85" t="s">
        <v>55</v>
      </c>
      <c r="B75" s="85" t="s">
        <v>56</v>
      </c>
      <c r="D75" s="86">
        <v>172.63</v>
      </c>
    </row>
    <row r="76" spans="1:4" x14ac:dyDescent="0.35">
      <c r="A76" s="85" t="s">
        <v>57</v>
      </c>
      <c r="B76" s="85" t="s">
        <v>58</v>
      </c>
      <c r="D76" s="86">
        <v>516.54</v>
      </c>
    </row>
    <row r="77" spans="1:4" x14ac:dyDescent="0.35">
      <c r="A77" s="85" t="s">
        <v>59</v>
      </c>
      <c r="B77" s="85" t="s">
        <v>60</v>
      </c>
      <c r="D77" s="86">
        <v>760</v>
      </c>
    </row>
    <row r="78" spans="1:4" x14ac:dyDescent="0.35">
      <c r="A78" s="85" t="s">
        <v>61</v>
      </c>
      <c r="B78" s="85" t="s">
        <v>62</v>
      </c>
      <c r="D78" s="86">
        <v>124.28</v>
      </c>
    </row>
    <row r="79" spans="1:4" x14ac:dyDescent="0.35">
      <c r="A79" s="85" t="s">
        <v>63</v>
      </c>
      <c r="B79" s="85" t="s">
        <v>64</v>
      </c>
      <c r="D79" s="86">
        <v>1184.3599999999999</v>
      </c>
    </row>
    <row r="80" spans="1:4" x14ac:dyDescent="0.35">
      <c r="A80" s="85" t="s">
        <v>103</v>
      </c>
      <c r="B80" s="85" t="s">
        <v>104</v>
      </c>
      <c r="D80" s="86">
        <v>754.9</v>
      </c>
    </row>
    <row r="81" spans="1:4" x14ac:dyDescent="0.35">
      <c r="A81" s="85" t="s">
        <v>65</v>
      </c>
      <c r="B81" s="85" t="s">
        <v>66</v>
      </c>
      <c r="D81" s="86">
        <v>5262.9</v>
      </c>
    </row>
    <row r="82" spans="1:4" x14ac:dyDescent="0.35">
      <c r="A82" s="85" t="s">
        <v>67</v>
      </c>
      <c r="B82" s="85" t="s">
        <v>68</v>
      </c>
      <c r="D82" s="86">
        <v>7607.88</v>
      </c>
    </row>
    <row r="83" spans="1:4" x14ac:dyDescent="0.35">
      <c r="A83" s="85" t="s">
        <v>69</v>
      </c>
      <c r="B83" s="85" t="s">
        <v>70</v>
      </c>
      <c r="D83" s="86">
        <v>5639.2</v>
      </c>
    </row>
    <row r="84" spans="1:4" x14ac:dyDescent="0.35">
      <c r="A84" s="85" t="s">
        <v>71</v>
      </c>
      <c r="B84" s="85" t="s">
        <v>72</v>
      </c>
      <c r="D84" s="86">
        <v>1000</v>
      </c>
    </row>
    <row r="85" spans="1:4" x14ac:dyDescent="0.35">
      <c r="A85" s="85" t="s">
        <v>73</v>
      </c>
      <c r="B85" s="85" t="s">
        <v>74</v>
      </c>
      <c r="D85" s="86">
        <v>-1582.9</v>
      </c>
    </row>
    <row r="86" spans="1:4" x14ac:dyDescent="0.35">
      <c r="A86" s="85" t="s">
        <v>75</v>
      </c>
      <c r="B86" s="85" t="s">
        <v>76</v>
      </c>
      <c r="D86" s="86">
        <v>4351.25</v>
      </c>
    </row>
    <row r="87" spans="1:4" x14ac:dyDescent="0.35">
      <c r="A87" s="85" t="s">
        <v>77</v>
      </c>
      <c r="B87" s="85" t="s">
        <v>78</v>
      </c>
      <c r="D87" s="86">
        <v>26.92</v>
      </c>
    </row>
    <row r="88" spans="1:4" x14ac:dyDescent="0.35">
      <c r="A88" s="85" t="s">
        <v>79</v>
      </c>
      <c r="B88" s="85" t="s">
        <v>80</v>
      </c>
      <c r="D88" s="86">
        <v>1488.2</v>
      </c>
    </row>
    <row r="89" spans="1:4" ht="17.399999999999999" customHeight="1" x14ac:dyDescent="0.35">
      <c r="A89" s="85" t="s">
        <v>81</v>
      </c>
      <c r="B89" s="85" t="s">
        <v>82</v>
      </c>
      <c r="D89" s="86">
        <v>954.57</v>
      </c>
    </row>
    <row r="90" spans="1:4" x14ac:dyDescent="0.35">
      <c r="A90" s="85" t="s">
        <v>83</v>
      </c>
      <c r="B90" s="85" t="s">
        <v>84</v>
      </c>
      <c r="D90" s="86">
        <v>-69.180000000000007</v>
      </c>
    </row>
    <row r="91" spans="1:4" x14ac:dyDescent="0.35">
      <c r="A91" s="85" t="s">
        <v>85</v>
      </c>
      <c r="B91" s="85" t="s">
        <v>86</v>
      </c>
      <c r="D91" s="86">
        <v>306</v>
      </c>
    </row>
    <row r="92" spans="1:4" x14ac:dyDescent="0.35">
      <c r="A92" s="85" t="s">
        <v>87</v>
      </c>
      <c r="B92" s="85" t="s">
        <v>88</v>
      </c>
      <c r="D92" s="86">
        <v>3300.27</v>
      </c>
    </row>
    <row r="93" spans="1:4" x14ac:dyDescent="0.35">
      <c r="A93" s="85" t="s">
        <v>89</v>
      </c>
      <c r="B93" s="85" t="s">
        <v>90</v>
      </c>
      <c r="D93" s="86">
        <v>204.15</v>
      </c>
    </row>
    <row r="94" spans="1:4" x14ac:dyDescent="0.35">
      <c r="A94" s="85" t="s">
        <v>91</v>
      </c>
      <c r="B94" s="85" t="s">
        <v>92</v>
      </c>
      <c r="D94" s="86">
        <v>1513.3</v>
      </c>
    </row>
    <row r="95" spans="1:4" x14ac:dyDescent="0.35">
      <c r="A95" s="85" t="s">
        <v>93</v>
      </c>
      <c r="B95" s="85" t="s">
        <v>94</v>
      </c>
      <c r="D95" s="86">
        <v>1564.05</v>
      </c>
    </row>
    <row r="96" spans="1:4" x14ac:dyDescent="0.35">
      <c r="A96" s="85" t="s">
        <v>95</v>
      </c>
      <c r="B96" s="85" t="s">
        <v>96</v>
      </c>
      <c r="D96" s="86">
        <v>57.54</v>
      </c>
    </row>
    <row r="97" spans="1:4" x14ac:dyDescent="0.35">
      <c r="A97" s="85" t="s">
        <v>97</v>
      </c>
      <c r="B97" s="85" t="s">
        <v>98</v>
      </c>
      <c r="D97" s="86">
        <v>1.39</v>
      </c>
    </row>
    <row r="98" spans="1:4" x14ac:dyDescent="0.35">
      <c r="A98" s="85" t="s">
        <v>99</v>
      </c>
      <c r="B98" s="85" t="s">
        <v>100</v>
      </c>
      <c r="D98" s="86">
        <v>109.07</v>
      </c>
    </row>
    <row r="99" spans="1:4" x14ac:dyDescent="0.35">
      <c r="A99" s="85"/>
      <c r="B99" s="85" t="s">
        <v>114</v>
      </c>
      <c r="D99" s="86">
        <v>-5242.87</v>
      </c>
    </row>
    <row r="100" spans="1:4" x14ac:dyDescent="0.35">
      <c r="A100" s="85"/>
      <c r="B100" s="85"/>
      <c r="D100" s="86"/>
    </row>
    <row r="101" spans="1:4" x14ac:dyDescent="0.35">
      <c r="A101" s="85"/>
      <c r="B101" s="85"/>
      <c r="D101" s="87">
        <f>SUM(D66:D100)</f>
        <v>58410.19999999999</v>
      </c>
    </row>
  </sheetData>
  <mergeCells count="6">
    <mergeCell ref="L2:O2"/>
    <mergeCell ref="Q2:S2"/>
    <mergeCell ref="U2:W2"/>
    <mergeCell ref="L3:O3"/>
    <mergeCell ref="Q3:S3"/>
    <mergeCell ref="U3:W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90EF7695DDD6468D86AFF65ECDCF5F" ma:contentTypeVersion="13" ma:contentTypeDescription="Create a new document." ma:contentTypeScope="" ma:versionID="5ff6876b7ab586cbfe48bde8cbfb1be9">
  <xsd:schema xmlns:xsd="http://www.w3.org/2001/XMLSchema" xmlns:xs="http://www.w3.org/2001/XMLSchema" xmlns:p="http://schemas.microsoft.com/office/2006/metadata/properties" xmlns:ns2="3da24565-8b77-45e0-9465-ff23cf6f6a01" xmlns:ns3="252f4827-23ce-43c5-a232-6be14f1d3f55" targetNamespace="http://schemas.microsoft.com/office/2006/metadata/properties" ma:root="true" ma:fieldsID="56305f06d357d2e6ff310f1ad0ca8bdc" ns2:_="" ns3:_="">
    <xsd:import namespace="3da24565-8b77-45e0-9465-ff23cf6f6a01"/>
    <xsd:import namespace="252f4827-23ce-43c5-a232-6be14f1d3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a24565-8b77-45e0-9465-ff23cf6f6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c269641-27d2-45e3-b2ce-fef808aaf9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f4827-23ce-43c5-a232-6be14f1d3f5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fd7dd28-1cc8-4282-a9fa-85e7441438cc}" ma:internalName="TaxCatchAll" ma:showField="CatchAllData" ma:web="252f4827-23ce-43c5-a232-6be14f1d3f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a24565-8b77-45e0-9465-ff23cf6f6a01">
      <Terms xmlns="http://schemas.microsoft.com/office/infopath/2007/PartnerControls"/>
    </lcf76f155ced4ddcb4097134ff3c332f>
    <TaxCatchAll xmlns="252f4827-23ce-43c5-a232-6be14f1d3f55" xsi:nil="true"/>
  </documentManagement>
</p:properties>
</file>

<file path=customXml/itemProps1.xml><?xml version="1.0" encoding="utf-8"?>
<ds:datastoreItem xmlns:ds="http://schemas.openxmlformats.org/officeDocument/2006/customXml" ds:itemID="{B71344B0-03CA-48D5-BD67-F1A4337B6E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DC85D7-8857-4AA5-A0BB-2FCB4BA771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a24565-8b77-45e0-9465-ff23cf6f6a01"/>
    <ds:schemaRef ds:uri="252f4827-23ce-43c5-a232-6be14f1d3f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554A26-A5B1-4D32-8204-FE5401F3AFB9}">
  <ds:schemaRefs>
    <ds:schemaRef ds:uri="http://schemas.microsoft.com/office/2006/metadata/properties"/>
    <ds:schemaRef ds:uri="http://schemas.microsoft.com/office/infopath/2007/PartnerControls"/>
    <ds:schemaRef ds:uri="3da24565-8b77-45e0-9465-ff23cf6f6a01"/>
    <ds:schemaRef ds:uri="252f4827-23ce-43c5-a232-6be14f1d3f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Ost</dc:creator>
  <cp:lastModifiedBy>Catherine Naughton</cp:lastModifiedBy>
  <dcterms:created xsi:type="dcterms:W3CDTF">2025-09-17T19:37:43Z</dcterms:created>
  <dcterms:modified xsi:type="dcterms:W3CDTF">2025-10-15T04:54:03Z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0x010100BA90EF7695DDD6468D86AFF65ECDCF5F</vt:lpwstr>
  </property>
  <property fmtid="{D5CDD505-2E9C-101B-9397-08002B2CF9AE}" pid="3" name="MediaServiceImageTags">
    <vt:lpwstr/>
  </property>
</Properties>
</file>